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ate1904="1"/>
  <mc:AlternateContent xmlns:mc="http://schemas.openxmlformats.org/markup-compatibility/2006">
    <mc:Choice Requires="x15">
      <x15ac:absPath xmlns:x15ac="http://schemas.microsoft.com/office/spreadsheetml/2010/11/ac" url="Y:\Biles\3Research Administration\Research GO\2022\"/>
    </mc:Choice>
  </mc:AlternateContent>
  <xr:revisionPtr revIDLastSave="0" documentId="8_{7185045F-C81C-492B-8421-B252D517245B}" xr6:coauthVersionLast="47" xr6:coauthVersionMax="47" xr10:uidLastSave="{00000000-0000-0000-0000-000000000000}"/>
  <bookViews>
    <workbookView xWindow="-120" yWindow="-120" windowWidth="29040" windowHeight="15840" tabRatio="793" xr2:uid="{00000000-000D-0000-FFFF-FFFF00000000}"/>
  </bookViews>
  <sheets>
    <sheet name="Year 1" sheetId="4" r:id="rId1"/>
    <sheet name="Year 2" sheetId="5" state="hidden" r:id="rId2"/>
    <sheet name="Year 3" sheetId="6" state="hidden" r:id="rId3"/>
    <sheet name="Year 4" sheetId="7" state="hidden" r:id="rId4"/>
    <sheet name="Year 5" sheetId="8" state="hidden" r:id="rId5"/>
    <sheet name="Total" sheetId="10" state="hidden" r:id="rId6"/>
    <sheet name="Travel Worksheet" sheetId="13" r:id="rId7"/>
    <sheet name="Tuition" sheetId="9" r:id="rId8"/>
  </sheets>
  <definedNames>
    <definedName name="_xlnm.Print_Area" localSheetId="5">Total!$A$1:$P$121</definedName>
    <definedName name="_xlnm.Print_Area" localSheetId="6">'Travel Worksheet'!$A:$Q</definedName>
    <definedName name="_xlnm.Print_Area" localSheetId="0">'Year 1'!$D$1:$T$76</definedName>
    <definedName name="_xlnm.Print_Area" localSheetId="1">'Year 2'!$A$1:$Q$104</definedName>
    <definedName name="_xlnm.Print_Area" localSheetId="2">'Year 3'!$A$1:$Q$104</definedName>
    <definedName name="_xlnm.Print_Area" localSheetId="3">'Year 4'!$A$1:$Q$105</definedName>
    <definedName name="_xlnm.Print_Area" localSheetId="4">'Year 5'!$A$1:$Q$105</definedName>
    <definedName name="TuitionRates">'Year 1'!$AC$5:$AC$9</definedName>
  </definedNames>
  <calcPr calcId="191029" fullPrecision="0" concurrentCalc="0"/>
  <customWorkbookViews>
    <customWorkbookView name="Grid ON" guid="{8F4143F0-12E1-11D3-9813-00105ACE6E3C}" includePrintSettings="0" includeHiddenRowCol="0" maximized="1" windowWidth="1020" windowHeight="592" activeSheetId="1"/>
    <customWorkbookView name="Grid OFF" guid="{8F4143F1-12E1-11D3-9813-00105ACE6E3C}" includePrintSettings="0" includeHiddenRowCol="0" maximized="1" windowWidth="1020" windowHeight="59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3" i="4" l="1"/>
  <c r="P24" i="4"/>
  <c r="P19" i="4"/>
  <c r="P21" i="4"/>
  <c r="N23" i="4"/>
  <c r="P23" i="4"/>
  <c r="P26" i="4"/>
  <c r="P28" i="4"/>
  <c r="P30" i="4"/>
  <c r="R31" i="4"/>
  <c r="P7" i="4"/>
  <c r="P9" i="4"/>
  <c r="P11" i="4"/>
  <c r="P13" i="4"/>
  <c r="P15" i="4"/>
  <c r="R16" i="4"/>
  <c r="R32" i="4"/>
  <c r="V24" i="4"/>
  <c r="V23" i="4"/>
  <c r="V25" i="4"/>
  <c r="V35" i="4"/>
  <c r="P35" i="4"/>
  <c r="U24" i="4"/>
  <c r="U23" i="4"/>
  <c r="U25" i="4"/>
  <c r="U26" i="4"/>
  <c r="U36" i="4"/>
  <c r="P36" i="4"/>
  <c r="P34" i="4"/>
  <c r="R37" i="4"/>
  <c r="P69" i="4"/>
  <c r="Y3" i="4"/>
  <c r="H64" i="4"/>
  <c r="Y5" i="4"/>
  <c r="H65" i="4"/>
  <c r="J65" i="4"/>
  <c r="L65" i="4"/>
  <c r="P65" i="4"/>
  <c r="R71" i="4"/>
  <c r="N32" i="13"/>
  <c r="N33" i="13"/>
  <c r="N34" i="13"/>
  <c r="P35" i="13"/>
  <c r="N20" i="13"/>
  <c r="N21" i="13"/>
  <c r="N22" i="13"/>
  <c r="N23" i="13"/>
  <c r="P24" i="13"/>
  <c r="R46" i="4"/>
  <c r="P48" i="4"/>
  <c r="P49" i="4"/>
  <c r="P50" i="4"/>
  <c r="P51" i="4"/>
  <c r="R53" i="4"/>
  <c r="D2" i="4"/>
  <c r="S28" i="4"/>
  <c r="N40" i="13"/>
  <c r="N41" i="13"/>
  <c r="N42" i="13"/>
  <c r="N43" i="13"/>
  <c r="N44" i="13"/>
  <c r="P46" i="13"/>
  <c r="Q48" i="13"/>
  <c r="Q198" i="13"/>
  <c r="T44" i="4"/>
  <c r="E14" i="4"/>
  <c r="E12" i="4"/>
  <c r="E10" i="4"/>
  <c r="E8" i="4"/>
  <c r="E6" i="4"/>
  <c r="K7" i="5"/>
  <c r="M7" i="5"/>
  <c r="K7" i="6"/>
  <c r="M7" i="6"/>
  <c r="K7" i="7"/>
  <c r="M7" i="7"/>
  <c r="K7" i="8"/>
  <c r="M7" i="8"/>
  <c r="M6" i="10"/>
  <c r="K8" i="5"/>
  <c r="M8" i="5"/>
  <c r="K8" i="6"/>
  <c r="M8" i="6"/>
  <c r="K8" i="7"/>
  <c r="M8" i="7"/>
  <c r="K8" i="8"/>
  <c r="M8" i="8"/>
  <c r="M7" i="10"/>
  <c r="K11" i="5"/>
  <c r="M11" i="5"/>
  <c r="K11" i="6"/>
  <c r="M11" i="6"/>
  <c r="K11" i="7"/>
  <c r="M11" i="7"/>
  <c r="K11" i="8"/>
  <c r="M11" i="8"/>
  <c r="M10" i="10"/>
  <c r="K12" i="5"/>
  <c r="M12" i="5"/>
  <c r="K12" i="6"/>
  <c r="M12" i="6"/>
  <c r="K12" i="7"/>
  <c r="M12" i="7"/>
  <c r="K12" i="8"/>
  <c r="M12" i="8"/>
  <c r="M11" i="10"/>
  <c r="K15" i="5"/>
  <c r="M15" i="5"/>
  <c r="K15" i="6"/>
  <c r="M15" i="6"/>
  <c r="K15" i="7"/>
  <c r="M15" i="7"/>
  <c r="K15" i="8"/>
  <c r="M15" i="8"/>
  <c r="M14" i="10"/>
  <c r="K16" i="5"/>
  <c r="M16" i="5"/>
  <c r="K16" i="6"/>
  <c r="M16" i="6"/>
  <c r="K16" i="7"/>
  <c r="M16" i="7"/>
  <c r="K16" i="8"/>
  <c r="M16" i="8"/>
  <c r="M15" i="10"/>
  <c r="K19" i="5"/>
  <c r="M19" i="5"/>
  <c r="K19" i="6"/>
  <c r="M19" i="6"/>
  <c r="K19" i="7"/>
  <c r="M19" i="7"/>
  <c r="K19" i="8"/>
  <c r="M19" i="8"/>
  <c r="M18" i="10"/>
  <c r="K20" i="5"/>
  <c r="M20" i="5"/>
  <c r="K20" i="6"/>
  <c r="M20" i="6"/>
  <c r="K20" i="7"/>
  <c r="M20" i="7"/>
  <c r="K20" i="8"/>
  <c r="M20" i="8"/>
  <c r="M19" i="10"/>
  <c r="K23" i="5"/>
  <c r="M23" i="5"/>
  <c r="K23" i="6"/>
  <c r="M23" i="6"/>
  <c r="K23" i="7"/>
  <c r="M23" i="7"/>
  <c r="K23" i="8"/>
  <c r="M23" i="8"/>
  <c r="M22" i="10"/>
  <c r="K24" i="5"/>
  <c r="M24" i="5"/>
  <c r="K24" i="6"/>
  <c r="M24" i="6"/>
  <c r="K24" i="7"/>
  <c r="M24" i="7"/>
  <c r="K24" i="8"/>
  <c r="M24" i="8"/>
  <c r="M23" i="10"/>
  <c r="K27" i="5"/>
  <c r="M27" i="5"/>
  <c r="K27" i="6"/>
  <c r="M27" i="6"/>
  <c r="K27" i="7"/>
  <c r="M27" i="7"/>
  <c r="K27" i="8"/>
  <c r="M27" i="8"/>
  <c r="M26" i="10"/>
  <c r="O28" i="10"/>
  <c r="K33" i="5"/>
  <c r="M33" i="5"/>
  <c r="K33" i="6"/>
  <c r="M33" i="6"/>
  <c r="K33" i="7"/>
  <c r="M33" i="7"/>
  <c r="K33" i="8"/>
  <c r="M33" i="8"/>
  <c r="M32" i="10"/>
  <c r="K36" i="5"/>
  <c r="M36" i="5"/>
  <c r="K36" i="6"/>
  <c r="M36" i="6"/>
  <c r="K36" i="7"/>
  <c r="M36" i="7"/>
  <c r="K36" i="8"/>
  <c r="M36" i="8"/>
  <c r="M35" i="10"/>
  <c r="K39" i="5"/>
  <c r="M39" i="5"/>
  <c r="K39" i="6"/>
  <c r="M39" i="6"/>
  <c r="K39" i="7"/>
  <c r="M39" i="7"/>
  <c r="K39" i="8"/>
  <c r="M39" i="8"/>
  <c r="M38" i="10"/>
  <c r="K40" i="5"/>
  <c r="M40" i="5"/>
  <c r="K40" i="6"/>
  <c r="M40" i="6"/>
  <c r="K40" i="7"/>
  <c r="M40" i="7"/>
  <c r="K40" i="8"/>
  <c r="M40" i="8"/>
  <c r="M39" i="10"/>
  <c r="M43" i="5"/>
  <c r="M43" i="6"/>
  <c r="M43" i="7"/>
  <c r="K43" i="8"/>
  <c r="M43" i="8"/>
  <c r="M42" i="10"/>
  <c r="K46" i="5"/>
  <c r="M46" i="5"/>
  <c r="K46" i="6"/>
  <c r="M46" i="6"/>
  <c r="K46" i="7"/>
  <c r="M46" i="7"/>
  <c r="K46" i="8"/>
  <c r="M46" i="8"/>
  <c r="M45" i="10"/>
  <c r="M47" i="10"/>
  <c r="K49" i="5"/>
  <c r="M49" i="5"/>
  <c r="K49" i="6"/>
  <c r="M49" i="6"/>
  <c r="K49" i="7"/>
  <c r="M49" i="7"/>
  <c r="K49" i="8"/>
  <c r="M49" i="8"/>
  <c r="M48" i="10"/>
  <c r="O50" i="10"/>
  <c r="O52" i="10"/>
  <c r="O29" i="5"/>
  <c r="M55" i="5"/>
  <c r="O29" i="6"/>
  <c r="M55" i="6"/>
  <c r="O29" i="7"/>
  <c r="M55" i="7"/>
  <c r="O29" i="8"/>
  <c r="M55" i="8"/>
  <c r="M54" i="10"/>
  <c r="O58" i="10"/>
  <c r="P59" i="10"/>
  <c r="R6" i="5"/>
  <c r="M95" i="5"/>
  <c r="R6" i="6"/>
  <c r="M95" i="6"/>
  <c r="R6" i="7"/>
  <c r="M95" i="7"/>
  <c r="R6" i="8"/>
  <c r="M95" i="8"/>
  <c r="M108" i="10"/>
  <c r="G90" i="5"/>
  <c r="G91" i="5"/>
  <c r="I90" i="5"/>
  <c r="I91" i="5"/>
  <c r="E90" i="5"/>
  <c r="E91" i="5"/>
  <c r="M91" i="5"/>
  <c r="G90" i="6"/>
  <c r="G91" i="6"/>
  <c r="I90" i="6"/>
  <c r="I91" i="6"/>
  <c r="E90" i="6"/>
  <c r="E91" i="6"/>
  <c r="M91" i="6"/>
  <c r="G90" i="7"/>
  <c r="G91" i="7"/>
  <c r="I90" i="7"/>
  <c r="I91" i="7"/>
  <c r="E90" i="7"/>
  <c r="E91" i="7"/>
  <c r="M91" i="7"/>
  <c r="G90" i="8"/>
  <c r="G91" i="8"/>
  <c r="I90" i="8"/>
  <c r="I91" i="8"/>
  <c r="E90" i="8"/>
  <c r="E91" i="8"/>
  <c r="M91" i="8"/>
  <c r="M104" i="10"/>
  <c r="M105" i="10"/>
  <c r="M106" i="10"/>
  <c r="M107" i="10"/>
  <c r="O110" i="10"/>
  <c r="L55" i="13"/>
  <c r="N55" i="13"/>
  <c r="L56" i="13"/>
  <c r="N56" i="13"/>
  <c r="L57" i="13"/>
  <c r="N57" i="13"/>
  <c r="L58" i="13"/>
  <c r="N58" i="13"/>
  <c r="L59" i="13"/>
  <c r="N59" i="13"/>
  <c r="P61" i="13"/>
  <c r="L66" i="13"/>
  <c r="N66" i="13"/>
  <c r="L67" i="13"/>
  <c r="N67" i="13"/>
  <c r="L68" i="13"/>
  <c r="N68" i="13"/>
  <c r="L69" i="13"/>
  <c r="N69" i="13"/>
  <c r="L70" i="13"/>
  <c r="N70" i="13"/>
  <c r="P72" i="13"/>
  <c r="O68" i="5"/>
  <c r="L92" i="13"/>
  <c r="N92" i="13"/>
  <c r="L93" i="13"/>
  <c r="N93" i="13"/>
  <c r="L94" i="13"/>
  <c r="N94" i="13"/>
  <c r="L95" i="13"/>
  <c r="N95" i="13"/>
  <c r="L96" i="13"/>
  <c r="N96" i="13"/>
  <c r="P98" i="13"/>
  <c r="L103" i="13"/>
  <c r="N103" i="13"/>
  <c r="L104" i="13"/>
  <c r="N104" i="13"/>
  <c r="L105" i="13"/>
  <c r="N105" i="13"/>
  <c r="L106" i="13"/>
  <c r="N106" i="13"/>
  <c r="L107" i="13"/>
  <c r="N107" i="13"/>
  <c r="P109" i="13"/>
  <c r="O68" i="6"/>
  <c r="L129" i="13"/>
  <c r="N129" i="13"/>
  <c r="L130" i="13"/>
  <c r="N130" i="13"/>
  <c r="L131" i="13"/>
  <c r="N131" i="13"/>
  <c r="L132" i="13"/>
  <c r="N132" i="13"/>
  <c r="L133" i="13"/>
  <c r="N133" i="13"/>
  <c r="P135" i="13"/>
  <c r="L140" i="13"/>
  <c r="N140" i="13"/>
  <c r="L141" i="13"/>
  <c r="N141" i="13"/>
  <c r="L142" i="13"/>
  <c r="N142" i="13"/>
  <c r="L143" i="13"/>
  <c r="N143" i="13"/>
  <c r="L144" i="13"/>
  <c r="N144" i="13"/>
  <c r="P146" i="13"/>
  <c r="O68" i="7"/>
  <c r="L166" i="13"/>
  <c r="N166" i="13"/>
  <c r="L167" i="13"/>
  <c r="N167" i="13"/>
  <c r="L168" i="13"/>
  <c r="N168" i="13"/>
  <c r="L169" i="13"/>
  <c r="N169" i="13"/>
  <c r="L170" i="13"/>
  <c r="N170" i="13"/>
  <c r="P172" i="13"/>
  <c r="L177" i="13"/>
  <c r="N177" i="13"/>
  <c r="L178" i="13"/>
  <c r="N178" i="13"/>
  <c r="L179" i="13"/>
  <c r="N179" i="13"/>
  <c r="L180" i="13"/>
  <c r="N180" i="13"/>
  <c r="L181" i="13"/>
  <c r="N181" i="13"/>
  <c r="P183" i="13"/>
  <c r="O68" i="8"/>
  <c r="M81" i="10"/>
  <c r="L77" i="13"/>
  <c r="N77" i="13"/>
  <c r="L78" i="13"/>
  <c r="N78" i="13"/>
  <c r="L79" i="13"/>
  <c r="N79" i="13"/>
  <c r="L80" i="13"/>
  <c r="N80" i="13"/>
  <c r="L81" i="13"/>
  <c r="N81" i="13"/>
  <c r="P83" i="13"/>
  <c r="O69" i="5"/>
  <c r="L114" i="13"/>
  <c r="N114" i="13"/>
  <c r="L115" i="13"/>
  <c r="N115" i="13"/>
  <c r="L116" i="13"/>
  <c r="N116" i="13"/>
  <c r="L117" i="13"/>
  <c r="N117" i="13"/>
  <c r="L118" i="13"/>
  <c r="N118" i="13"/>
  <c r="P120" i="13"/>
  <c r="O69" i="6"/>
  <c r="L151" i="13"/>
  <c r="N151" i="13"/>
  <c r="L152" i="13"/>
  <c r="N152" i="13"/>
  <c r="L153" i="13"/>
  <c r="N153" i="13"/>
  <c r="L154" i="13"/>
  <c r="N154" i="13"/>
  <c r="L155" i="13"/>
  <c r="N155" i="13"/>
  <c r="P157" i="13"/>
  <c r="O69" i="7"/>
  <c r="L188" i="13"/>
  <c r="N188" i="13"/>
  <c r="L189" i="13"/>
  <c r="N189" i="13"/>
  <c r="L190" i="13"/>
  <c r="N190" i="13"/>
  <c r="L191" i="13"/>
  <c r="N191" i="13"/>
  <c r="L192" i="13"/>
  <c r="N192" i="13"/>
  <c r="P194" i="13"/>
  <c r="O69" i="8"/>
  <c r="M82" i="10"/>
  <c r="P84" i="10"/>
  <c r="O94" i="10"/>
  <c r="O95" i="10"/>
  <c r="O96" i="10"/>
  <c r="O97" i="10"/>
  <c r="O98" i="10"/>
  <c r="O99" i="10"/>
  <c r="O100" i="10"/>
  <c r="R114" i="10"/>
  <c r="R115" i="10"/>
  <c r="O51" i="8"/>
  <c r="O53" i="8"/>
  <c r="O59" i="8"/>
  <c r="Q60" i="8"/>
  <c r="Q100" i="8"/>
  <c r="Q66" i="8"/>
  <c r="Q79" i="8"/>
  <c r="Q101" i="8"/>
  <c r="Q102" i="8"/>
  <c r="O51" i="7"/>
  <c r="O53" i="7"/>
  <c r="O59" i="7"/>
  <c r="Q60" i="7"/>
  <c r="Q100" i="7"/>
  <c r="Q66" i="7"/>
  <c r="Q79" i="7"/>
  <c r="Q101" i="7"/>
  <c r="Q102" i="7"/>
  <c r="O51" i="6"/>
  <c r="O53" i="6"/>
  <c r="O59" i="6"/>
  <c r="Q60" i="6"/>
  <c r="Q100" i="6"/>
  <c r="Q66" i="6"/>
  <c r="Q79" i="6"/>
  <c r="Q101" i="6"/>
  <c r="Q102" i="6"/>
  <c r="O51" i="5"/>
  <c r="O53" i="5"/>
  <c r="O59" i="5"/>
  <c r="Q60" i="5"/>
  <c r="Q100" i="5"/>
  <c r="Q66" i="5"/>
  <c r="Q79" i="5"/>
  <c r="Q101" i="5"/>
  <c r="Q102" i="5"/>
  <c r="T72" i="4"/>
  <c r="T53" i="4"/>
  <c r="T73" i="4"/>
  <c r="S39" i="5"/>
  <c r="S40" i="5"/>
  <c r="S42" i="5"/>
  <c r="S56" i="5"/>
  <c r="M56" i="5"/>
  <c r="S39" i="6"/>
  <c r="S40" i="6"/>
  <c r="S42" i="6"/>
  <c r="S56" i="6"/>
  <c r="M56" i="6"/>
  <c r="S39" i="7"/>
  <c r="S40" i="7"/>
  <c r="S42" i="7"/>
  <c r="S56" i="7"/>
  <c r="M56" i="7"/>
  <c r="S39" i="8"/>
  <c r="S40" i="8"/>
  <c r="S42" i="8"/>
  <c r="S56" i="8"/>
  <c r="M56" i="8"/>
  <c r="M55" i="10"/>
  <c r="R39" i="5"/>
  <c r="R40" i="5"/>
  <c r="R42" i="5"/>
  <c r="R43" i="5"/>
  <c r="R57" i="5"/>
  <c r="M57" i="5"/>
  <c r="R39" i="6"/>
  <c r="R40" i="6"/>
  <c r="R42" i="6"/>
  <c r="R43" i="6"/>
  <c r="R57" i="6"/>
  <c r="M57" i="6"/>
  <c r="R39" i="7"/>
  <c r="R40" i="7"/>
  <c r="R42" i="7"/>
  <c r="R43" i="7"/>
  <c r="R57" i="7"/>
  <c r="M57" i="7"/>
  <c r="R39" i="8"/>
  <c r="R40" i="8"/>
  <c r="R42" i="8"/>
  <c r="R43" i="8"/>
  <c r="R57" i="8"/>
  <c r="M57" i="8"/>
  <c r="M56" i="10"/>
  <c r="Q71" i="5"/>
  <c r="O97" i="5"/>
  <c r="Q99" i="5"/>
  <c r="Q71" i="6"/>
  <c r="O97" i="6"/>
  <c r="Q99" i="6"/>
  <c r="Q71" i="7"/>
  <c r="O97" i="7"/>
  <c r="Q99" i="7"/>
  <c r="Q71" i="8"/>
  <c r="O97" i="8"/>
  <c r="Q99" i="8"/>
  <c r="Q102" i="10"/>
  <c r="P35" i="6"/>
  <c r="P35" i="7"/>
  <c r="P35" i="8"/>
  <c r="P35" i="5"/>
  <c r="S20" i="4"/>
  <c r="P9" i="5"/>
  <c r="P10" i="5"/>
  <c r="P13" i="5"/>
  <c r="P14" i="5"/>
  <c r="P17" i="5"/>
  <c r="P18" i="5"/>
  <c r="P21" i="5"/>
  <c r="P22" i="5"/>
  <c r="P25" i="5"/>
  <c r="P26" i="5"/>
  <c r="P9" i="6"/>
  <c r="P10" i="6"/>
  <c r="P13" i="6"/>
  <c r="P14" i="6"/>
  <c r="P17" i="6"/>
  <c r="P18" i="6"/>
  <c r="P21" i="6"/>
  <c r="P22" i="6"/>
  <c r="P25" i="6"/>
  <c r="P26" i="6"/>
  <c r="P9" i="7"/>
  <c r="P10" i="7"/>
  <c r="P13" i="7"/>
  <c r="P14" i="7"/>
  <c r="P17" i="7"/>
  <c r="P18" i="7"/>
  <c r="P21" i="7"/>
  <c r="P22" i="7"/>
  <c r="P25" i="7"/>
  <c r="P26" i="7"/>
  <c r="P9" i="8"/>
  <c r="P10" i="8"/>
  <c r="P13" i="8"/>
  <c r="P14" i="8"/>
  <c r="P17" i="8"/>
  <c r="P18" i="8"/>
  <c r="P21" i="8"/>
  <c r="P22" i="8"/>
  <c r="P25" i="8"/>
  <c r="P26" i="8"/>
  <c r="S8" i="4"/>
  <c r="S10" i="4"/>
  <c r="S12" i="4"/>
  <c r="S14" i="4"/>
  <c r="E8" i="5"/>
  <c r="T26" i="4"/>
  <c r="Q43" i="6"/>
  <c r="Q43" i="7"/>
  <c r="Q43" i="8"/>
  <c r="Q43" i="5"/>
  <c r="P34" i="6"/>
  <c r="P34" i="7"/>
  <c r="P34" i="8"/>
  <c r="P34" i="5"/>
  <c r="C7" i="10"/>
  <c r="C8" i="10"/>
  <c r="C10" i="10"/>
  <c r="C11" i="10"/>
  <c r="C12" i="10"/>
  <c r="C14" i="10"/>
  <c r="C15" i="10"/>
  <c r="C16" i="10"/>
  <c r="C18" i="10"/>
  <c r="C19" i="10"/>
  <c r="C20" i="10"/>
  <c r="C22" i="10"/>
  <c r="C23" i="10"/>
  <c r="C24" i="10"/>
  <c r="C26" i="10"/>
  <c r="C6" i="10"/>
  <c r="D83" i="13"/>
  <c r="D120" i="13"/>
  <c r="D157" i="13"/>
  <c r="D194" i="13"/>
  <c r="D81" i="13"/>
  <c r="D118" i="13"/>
  <c r="D155" i="13"/>
  <c r="D192" i="13"/>
  <c r="D80" i="13"/>
  <c r="D117" i="13"/>
  <c r="D154" i="13"/>
  <c r="D191" i="13"/>
  <c r="D79" i="13"/>
  <c r="D116" i="13"/>
  <c r="D153" i="13"/>
  <c r="D190" i="13"/>
  <c r="D78" i="13"/>
  <c r="D115" i="13"/>
  <c r="D152" i="13"/>
  <c r="D189" i="13"/>
  <c r="D77" i="13"/>
  <c r="D114" i="13"/>
  <c r="D151" i="13"/>
  <c r="D188" i="13"/>
  <c r="L75" i="13"/>
  <c r="L112" i="13"/>
  <c r="L149" i="13"/>
  <c r="L186" i="13"/>
  <c r="C74" i="13"/>
  <c r="C111" i="13"/>
  <c r="C148" i="13"/>
  <c r="C185" i="13"/>
  <c r="D72" i="13"/>
  <c r="D109" i="13"/>
  <c r="D146" i="13"/>
  <c r="D183" i="13"/>
  <c r="D70" i="13"/>
  <c r="D107" i="13"/>
  <c r="D144" i="13"/>
  <c r="D181" i="13"/>
  <c r="D69" i="13"/>
  <c r="D106" i="13"/>
  <c r="D143" i="13"/>
  <c r="D180" i="13"/>
  <c r="D68" i="13"/>
  <c r="D105" i="13"/>
  <c r="D142" i="13"/>
  <c r="D179" i="13"/>
  <c r="D67" i="13"/>
  <c r="D104" i="13"/>
  <c r="D141" i="13"/>
  <c r="D178" i="13"/>
  <c r="D66" i="13"/>
  <c r="D103" i="13"/>
  <c r="D140" i="13"/>
  <c r="D177" i="13"/>
  <c r="L64" i="13"/>
  <c r="L101" i="13"/>
  <c r="L138" i="13"/>
  <c r="L175" i="13"/>
  <c r="C63" i="13"/>
  <c r="C100" i="13"/>
  <c r="C137" i="13"/>
  <c r="C174" i="13"/>
  <c r="D61" i="13"/>
  <c r="D98" i="13"/>
  <c r="D135" i="13"/>
  <c r="D172" i="13"/>
  <c r="D59" i="13"/>
  <c r="D96" i="13"/>
  <c r="D133" i="13"/>
  <c r="D170" i="13"/>
  <c r="D58" i="13"/>
  <c r="D95" i="13"/>
  <c r="D132" i="13"/>
  <c r="D169" i="13"/>
  <c r="D57" i="13"/>
  <c r="D94" i="13"/>
  <c r="D131" i="13"/>
  <c r="D168" i="13"/>
  <c r="D56" i="13"/>
  <c r="D93" i="13"/>
  <c r="D130" i="13"/>
  <c r="D167" i="13"/>
  <c r="D55" i="13"/>
  <c r="D92" i="13"/>
  <c r="D129" i="13"/>
  <c r="D166" i="13"/>
  <c r="C52" i="13"/>
  <c r="C89" i="13"/>
  <c r="C126" i="13"/>
  <c r="C163" i="13"/>
  <c r="B6" i="5"/>
  <c r="B6" i="6"/>
  <c r="B6" i="7"/>
  <c r="B6" i="8"/>
  <c r="B5" i="10"/>
  <c r="C93" i="5"/>
  <c r="C93" i="6"/>
  <c r="C93" i="7"/>
  <c r="C93" i="8"/>
  <c r="C106" i="10"/>
  <c r="C92" i="8"/>
  <c r="C105" i="10"/>
  <c r="B81" i="5"/>
  <c r="B81" i="6"/>
  <c r="B81" i="7"/>
  <c r="B81" i="8"/>
  <c r="B94" i="10"/>
  <c r="B82" i="5"/>
  <c r="B82" i="6"/>
  <c r="B82" i="7"/>
  <c r="B82" i="8"/>
  <c r="B95" i="10"/>
  <c r="B83" i="5"/>
  <c r="B83" i="6"/>
  <c r="B83" i="7"/>
  <c r="B83" i="8"/>
  <c r="B96" i="10"/>
  <c r="B84" i="5"/>
  <c r="B84" i="6"/>
  <c r="B84" i="7"/>
  <c r="B84" i="8"/>
  <c r="B97" i="10"/>
  <c r="B85" i="5"/>
  <c r="B85" i="6"/>
  <c r="B85" i="7"/>
  <c r="B85" i="8"/>
  <c r="B98" i="10"/>
  <c r="B86" i="5"/>
  <c r="B86" i="6"/>
  <c r="B86" i="7"/>
  <c r="B86" i="8"/>
  <c r="B99" i="10"/>
  <c r="S23" i="4"/>
  <c r="P39" i="5"/>
  <c r="S24" i="4"/>
  <c r="P36" i="6"/>
  <c r="P49" i="6"/>
  <c r="P8" i="5"/>
  <c r="P11" i="6"/>
  <c r="P15" i="5"/>
  <c r="P16" i="5"/>
  <c r="P20" i="5"/>
  <c r="P23" i="5"/>
  <c r="P27" i="6"/>
  <c r="C95" i="5"/>
  <c r="C95" i="6"/>
  <c r="C95" i="7"/>
  <c r="C95" i="8"/>
  <c r="C108" i="10"/>
  <c r="C94" i="5"/>
  <c r="C94" i="6"/>
  <c r="C94" i="7"/>
  <c r="C94" i="8"/>
  <c r="C107" i="10"/>
  <c r="C104" i="10"/>
  <c r="S7" i="4"/>
  <c r="S9" i="4"/>
  <c r="S11" i="4"/>
  <c r="S13" i="4"/>
  <c r="S19" i="4"/>
  <c r="S21" i="4"/>
  <c r="S30" i="4"/>
  <c r="S26" i="4"/>
  <c r="O86" i="10"/>
  <c r="O87" i="10"/>
  <c r="O88" i="10"/>
  <c r="O89" i="10"/>
  <c r="P92" i="10"/>
  <c r="B87" i="5"/>
  <c r="B87" i="6"/>
  <c r="B87" i="7"/>
  <c r="B87" i="8"/>
  <c r="B100" i="10"/>
  <c r="C91" i="8"/>
  <c r="C91" i="7"/>
  <c r="C91" i="6"/>
  <c r="C91" i="5"/>
  <c r="F65" i="4"/>
  <c r="C8" i="5"/>
  <c r="C8" i="6"/>
  <c r="C8" i="7"/>
  <c r="C8" i="8"/>
  <c r="C11" i="5"/>
  <c r="C11" i="6"/>
  <c r="C11" i="7"/>
  <c r="C11" i="8"/>
  <c r="C12" i="5"/>
  <c r="C12" i="6"/>
  <c r="C12" i="7"/>
  <c r="C12" i="8"/>
  <c r="C15" i="5"/>
  <c r="C15" i="6"/>
  <c r="C15" i="7"/>
  <c r="C15" i="8"/>
  <c r="C16" i="5"/>
  <c r="C16" i="6"/>
  <c r="C16" i="7"/>
  <c r="C16" i="8"/>
  <c r="C19" i="5"/>
  <c r="C19" i="6"/>
  <c r="C19" i="7"/>
  <c r="C19" i="8"/>
  <c r="C20" i="5"/>
  <c r="C20" i="6"/>
  <c r="C20" i="7"/>
  <c r="C20" i="8"/>
  <c r="C27" i="5"/>
  <c r="C27" i="6"/>
  <c r="C27" i="7"/>
  <c r="C27" i="8"/>
  <c r="C7" i="5"/>
  <c r="C7" i="6"/>
  <c r="C7" i="7"/>
  <c r="C7" i="8"/>
  <c r="B48" i="5"/>
  <c r="B48" i="6"/>
  <c r="B48" i="7"/>
  <c r="B48" i="8"/>
  <c r="B47" i="10"/>
  <c r="B45" i="5"/>
  <c r="B45" i="6"/>
  <c r="B45" i="7"/>
  <c r="B45" i="8"/>
  <c r="B44" i="10"/>
  <c r="B42" i="5"/>
  <c r="B42" i="6"/>
  <c r="B42" i="7"/>
  <c r="B42" i="8"/>
  <c r="B41" i="10"/>
  <c r="B38" i="5"/>
  <c r="B38" i="6"/>
  <c r="B38" i="7"/>
  <c r="B38" i="8"/>
  <c r="B37" i="10"/>
  <c r="B35" i="5"/>
  <c r="B35" i="6"/>
  <c r="B35" i="7"/>
  <c r="B35" i="8"/>
  <c r="B34" i="10"/>
  <c r="B32" i="5"/>
  <c r="B32" i="6"/>
  <c r="B32" i="7"/>
  <c r="B32" i="8"/>
  <c r="B31" i="10"/>
  <c r="B69" i="5"/>
  <c r="B69" i="6"/>
  <c r="B69" i="7"/>
  <c r="B69" i="8"/>
  <c r="B68" i="5"/>
  <c r="B68" i="6"/>
  <c r="B68" i="7"/>
  <c r="B68" i="8"/>
  <c r="E26" i="10"/>
  <c r="A118" i="10"/>
  <c r="B91" i="10"/>
  <c r="E45" i="10"/>
  <c r="E48" i="10"/>
  <c r="E42" i="10"/>
  <c r="E35" i="10"/>
  <c r="E38" i="10"/>
  <c r="E39" i="10"/>
  <c r="E32" i="10"/>
  <c r="E8" i="6"/>
  <c r="E8" i="7"/>
  <c r="E8" i="8"/>
  <c r="E8" i="10"/>
  <c r="H9" i="4"/>
  <c r="E11" i="5"/>
  <c r="E11" i="6"/>
  <c r="E11" i="7"/>
  <c r="E11" i="8"/>
  <c r="E12" i="5"/>
  <c r="E12" i="6"/>
  <c r="E12" i="7"/>
  <c r="E12" i="8"/>
  <c r="E12" i="10"/>
  <c r="E15" i="5"/>
  <c r="E15" i="6"/>
  <c r="E15" i="7"/>
  <c r="E15" i="8"/>
  <c r="H11" i="4"/>
  <c r="E16" i="5"/>
  <c r="E16" i="6"/>
  <c r="E16" i="7"/>
  <c r="E16" i="8"/>
  <c r="E15" i="10"/>
  <c r="E16" i="10"/>
  <c r="E19" i="5"/>
  <c r="E19" i="6"/>
  <c r="E19" i="7"/>
  <c r="E19" i="8"/>
  <c r="E18" i="10"/>
  <c r="H13" i="4"/>
  <c r="E20" i="5"/>
  <c r="E20" i="6"/>
  <c r="E20" i="7"/>
  <c r="E20" i="8"/>
  <c r="E20" i="10"/>
  <c r="H15" i="4"/>
  <c r="E23" i="5"/>
  <c r="E23" i="6"/>
  <c r="E23" i="7"/>
  <c r="E23" i="8"/>
  <c r="E24" i="5"/>
  <c r="E24" i="6"/>
  <c r="E24" i="7"/>
  <c r="E24" i="8"/>
  <c r="E23" i="10"/>
  <c r="H7" i="4"/>
  <c r="E7" i="5"/>
  <c r="E7" i="6"/>
  <c r="E7" i="7"/>
  <c r="E7" i="8"/>
  <c r="E6" i="10"/>
  <c r="R41" i="10"/>
  <c r="Q41" i="10"/>
  <c r="M70" i="10"/>
  <c r="M71" i="10"/>
  <c r="M72" i="10"/>
  <c r="M73" i="10"/>
  <c r="M74" i="10"/>
  <c r="K80" i="10"/>
  <c r="M80" i="10"/>
  <c r="B17" i="10"/>
  <c r="B13" i="10"/>
  <c r="A106" i="8"/>
  <c r="A106" i="7"/>
  <c r="A106" i="6"/>
  <c r="A106" i="5"/>
  <c r="A2" i="5"/>
  <c r="A2" i="6"/>
  <c r="A2" i="7"/>
  <c r="A2" i="8"/>
  <c r="O75" i="10"/>
  <c r="P27" i="7"/>
  <c r="P43" i="5"/>
  <c r="P12" i="7"/>
  <c r="T24" i="4"/>
  <c r="P11" i="5"/>
  <c r="E14" i="10"/>
  <c r="E7" i="10"/>
  <c r="E10" i="10"/>
  <c r="E19" i="10"/>
  <c r="E22" i="10"/>
  <c r="E11" i="10"/>
  <c r="P15" i="7"/>
  <c r="P49" i="8"/>
  <c r="P49" i="5"/>
  <c r="P46" i="5"/>
  <c r="P46" i="6"/>
  <c r="P27" i="5"/>
  <c r="P19" i="5"/>
  <c r="B9" i="10"/>
  <c r="B21" i="10"/>
  <c r="P40" i="6"/>
  <c r="P12" i="8"/>
  <c r="P12" i="6"/>
  <c r="P20" i="7"/>
  <c r="P15" i="6"/>
  <c r="P15" i="8"/>
  <c r="P49" i="7"/>
  <c r="P20" i="6"/>
  <c r="P23" i="6"/>
  <c r="P46" i="7"/>
  <c r="P46" i="8"/>
  <c r="P33" i="6"/>
  <c r="P43" i="6"/>
  <c r="P8" i="6"/>
  <c r="P16" i="6"/>
  <c r="P40" i="5"/>
  <c r="P39" i="6"/>
  <c r="P33" i="7"/>
  <c r="P33" i="8"/>
  <c r="P8" i="8"/>
  <c r="P8" i="7"/>
  <c r="P43" i="7"/>
  <c r="P39" i="8"/>
  <c r="P39" i="7"/>
  <c r="Q40" i="5"/>
  <c r="Q40" i="6"/>
  <c r="P43" i="8"/>
  <c r="Q42" i="10"/>
  <c r="P23" i="8"/>
  <c r="P23" i="7"/>
  <c r="P36" i="5"/>
  <c r="P24" i="6"/>
  <c r="S15" i="4"/>
  <c r="P16" i="8"/>
  <c r="P19" i="8"/>
  <c r="P19" i="7"/>
  <c r="P12" i="5"/>
  <c r="P11" i="8"/>
  <c r="P64" i="10"/>
  <c r="P33" i="5"/>
  <c r="P20" i="8"/>
  <c r="P36" i="8"/>
  <c r="P27" i="8"/>
  <c r="Q85" i="13"/>
  <c r="P36" i="7"/>
  <c r="P24" i="5"/>
  <c r="P24" i="8"/>
  <c r="P24" i="7"/>
  <c r="P11" i="7"/>
  <c r="P19" i="6"/>
  <c r="P16" i="7"/>
  <c r="P7" i="5"/>
  <c r="Q38" i="10"/>
  <c r="R38" i="10"/>
  <c r="Q122" i="13"/>
  <c r="P40" i="7"/>
  <c r="Q40" i="7"/>
  <c r="P40" i="8"/>
  <c r="Q40" i="8"/>
  <c r="P7" i="6"/>
  <c r="P112" i="10"/>
  <c r="P7" i="8"/>
  <c r="Q196" i="13"/>
  <c r="P7" i="7"/>
  <c r="R39" i="10"/>
  <c r="R55" i="10"/>
  <c r="Q39" i="10"/>
  <c r="Q56" i="10"/>
  <c r="P39" i="10"/>
  <c r="T76" i="4"/>
  <c r="Q159" i="13"/>
  <c r="Q103" i="8"/>
  <c r="Q103" i="6"/>
  <c r="Q103" i="7"/>
  <c r="P113" i="10"/>
  <c r="R113" i="10"/>
  <c r="P114" i="10"/>
  <c r="Q103" i="5"/>
  <c r="Q104" i="5"/>
  <c r="Q104" i="6"/>
  <c r="P115" i="10"/>
  <c r="Q104" i="7"/>
  <c r="Q104" i="8"/>
  <c r="R116" i="10"/>
  <c r="P116" i="10"/>
</calcChain>
</file>

<file path=xl/sharedStrings.xml><?xml version="1.0" encoding="utf-8"?>
<sst xmlns="http://schemas.openxmlformats.org/spreadsheetml/2006/main" count="723" uniqueCount="205">
  <si>
    <t xml:space="preserve">PROPOSED BUDGET </t>
  </si>
  <si>
    <t>SALARIES AND WAGES</t>
  </si>
  <si>
    <t>Senior Personnel</t>
  </si>
  <si>
    <t>P-Months</t>
  </si>
  <si>
    <t>% time</t>
  </si>
  <si>
    <t>Months</t>
  </si>
  <si>
    <t>Rate</t>
  </si>
  <si>
    <t>Fringe</t>
  </si>
  <si>
    <t>Basic Tuition - CLAS and Pharmacy</t>
  </si>
  <si>
    <t>Journalism</t>
  </si>
  <si>
    <t>Music or Education</t>
  </si>
  <si>
    <t>summer</t>
  </si>
  <si>
    <t>Name, Co-I</t>
  </si>
  <si>
    <t>Engineering</t>
  </si>
  <si>
    <t>Masters level Business</t>
  </si>
  <si>
    <t>Calendar</t>
  </si>
  <si>
    <t>Senior Hourly Personnel</t>
  </si>
  <si>
    <t>Persons</t>
  </si>
  <si>
    <t>Hours</t>
  </si>
  <si>
    <t>calendar</t>
  </si>
  <si>
    <t>Total senior personnel</t>
  </si>
  <si>
    <t>Other Personnel</t>
  </si>
  <si>
    <t>Technician(s)</t>
  </si>
  <si>
    <t>7% Fringe</t>
  </si>
  <si>
    <t>15% Fringe</t>
  </si>
  <si>
    <t>acad</t>
  </si>
  <si>
    <t>Total GRA</t>
  </si>
  <si>
    <t>Undergrad EFT</t>
  </si>
  <si>
    <t>Other personnel</t>
  </si>
  <si>
    <t>Total other personnel</t>
  </si>
  <si>
    <t>Total salaries and wages</t>
  </si>
  <si>
    <t>FRINGE BENEFITS</t>
  </si>
  <si>
    <t>37% faculty and staff</t>
  </si>
  <si>
    <t>15% students (employed 76% or more)</t>
  </si>
  <si>
    <t>7% students (employed 75% or less)</t>
  </si>
  <si>
    <t>Total fringe benefits</t>
  </si>
  <si>
    <t>Total salaries, wages &amp; fringe benefits</t>
  </si>
  <si>
    <t>EQUIPMENT</t>
  </si>
  <si>
    <t>Detail or None</t>
  </si>
  <si>
    <t>Total equipment</t>
  </si>
  <si>
    <t>TRAVEL</t>
  </si>
  <si>
    <t>Domestic</t>
  </si>
  <si>
    <t>Total travel</t>
  </si>
  <si>
    <t>PARTICIPANT SUPPORT COSTS</t>
  </si>
  <si>
    <t>Stipends</t>
  </si>
  <si>
    <t>Travel</t>
  </si>
  <si>
    <t>Subsistence</t>
  </si>
  <si>
    <t>Other</t>
  </si>
  <si>
    <t>Total Number of Participants</t>
  </si>
  <si>
    <t>Total Participant Support Costs</t>
  </si>
  <si>
    <t>OTHER DIRECT COSTS</t>
  </si>
  <si>
    <t>Research materials &amp; supplies</t>
  </si>
  <si>
    <t>Publications (copying and distribution of research results)</t>
  </si>
  <si>
    <t>Consultant Services</t>
  </si>
  <si>
    <t>Computer Services</t>
  </si>
  <si>
    <t>Subaward #1</t>
  </si>
  <si>
    <t>Subaward #2</t>
  </si>
  <si>
    <t xml:space="preserve">Subaward #3 </t>
  </si>
  <si>
    <t>Other:</t>
  </si>
  <si>
    <t>Summer</t>
  </si>
  <si>
    <t>Fall</t>
  </si>
  <si>
    <t>Spring</t>
  </si>
  <si>
    <t>Tuition</t>
  </si>
  <si>
    <t>Communications (long distance, fax, postage)</t>
  </si>
  <si>
    <t>Computer networking and maintenance costs</t>
  </si>
  <si>
    <t>Total "Other"</t>
  </si>
  <si>
    <t>Total Other Direct Costs</t>
  </si>
  <si>
    <t>TOTAL DIRECT COSTS</t>
  </si>
  <si>
    <t>BASE</t>
  </si>
  <si>
    <r>
      <t xml:space="preserve">INDIRECT COSTS - </t>
    </r>
    <r>
      <rPr>
        <i/>
        <sz val="10"/>
        <rFont val="Times New Roman"/>
        <family val="1"/>
      </rPr>
      <t>53.0% excluding equipment, participant support, tuition and subs in excess of $25k</t>
    </r>
  </si>
  <si>
    <t>TOTAL PROPOSED COSTS - YEAR 1</t>
  </si>
  <si>
    <t xml:space="preserve">PROPOSED BUDGET (Continued) </t>
  </si>
  <si>
    <t>F&amp;A can only be taken on first $25K of each subcontract.  Need to add in.</t>
  </si>
  <si>
    <t>TOTAL PROPOSED COSTS - YEAR 2</t>
  </si>
  <si>
    <t>TOTAL PROPOSED COSTS YEAR 1 - YEAR 2</t>
  </si>
  <si>
    <t>TOTAL PROPOSED COSTS - YEAR 3</t>
  </si>
  <si>
    <t>TOTAL PROPOSED COSTS YEAR 1 - YEAR 3</t>
  </si>
  <si>
    <t>TOTAL PROPOSED COSTS - YEAR 4</t>
  </si>
  <si>
    <t>TOTAL PROPOSED COSTS YEAR 1 - YEAR 4</t>
  </si>
  <si>
    <t>TOTAL PROPOSED COSTS - YEAR 5</t>
  </si>
  <si>
    <t>TOTAL PROPOSED COSTS YEAR 1 - YEAR 5</t>
  </si>
  <si>
    <t>PROPOSED BUDGET</t>
  </si>
  <si>
    <t xml:space="preserve"> Cumulative Total</t>
  </si>
  <si>
    <t>(a) to East/West Coast for professional meeting</t>
  </si>
  <si>
    <t># Persons</t>
  </si>
  <si>
    <t>Trips</t>
  </si>
  <si>
    <t>Days</t>
  </si>
  <si>
    <t>Amount</t>
  </si>
  <si>
    <t>Transportation (airfare)</t>
  </si>
  <si>
    <t>Registration</t>
  </si>
  <si>
    <t>Per diem</t>
  </si>
  <si>
    <t>Lodging</t>
  </si>
  <si>
    <t>Car rental</t>
  </si>
  <si>
    <t>Total (a)</t>
  </si>
  <si>
    <t>(b) regional travel</t>
  </si>
  <si>
    <t>Transportation (100 mi @ .56/mi)</t>
  </si>
  <si>
    <t xml:space="preserve">Foreign </t>
  </si>
  <si>
    <t xml:space="preserve">Total Travel </t>
  </si>
  <si>
    <r>
      <t xml:space="preserve">INDIRECT COSTS - </t>
    </r>
    <r>
      <rPr>
        <i/>
        <sz val="10"/>
        <rFont val="Times New Roman"/>
        <family val="1"/>
      </rPr>
      <t>53.5% excluding equipment, participant support, tuition and subs in excess of $25k</t>
    </r>
  </si>
  <si>
    <t>Check</t>
  </si>
  <si>
    <r>
      <t xml:space="preserve">INDIRECT COSTS - </t>
    </r>
    <r>
      <rPr>
        <i/>
        <sz val="10"/>
        <rFont val="Times New Roman"/>
        <family val="1"/>
      </rPr>
      <t>53.% excluding equipment, participant support, tuition and subs in excess of $25k</t>
    </r>
  </si>
  <si>
    <t>TOTAL PROPOSED COSTS</t>
  </si>
  <si>
    <t>Travel Budget</t>
  </si>
  <si>
    <r>
      <rPr>
        <sz val="12"/>
        <rFont val="Times New Roman"/>
        <family val="1"/>
      </rPr>
      <t>*The Principal Investigator (PI) is responsible for ensuring that travel budgets are adequate for the travel needs of this proposed project. Approved per diem rates for lodging, meals, and incidentals by location can be found at</t>
    </r>
    <r>
      <rPr>
        <sz val="12"/>
        <color theme="10"/>
        <rFont val="Times New Roman"/>
        <family val="1"/>
      </rPr>
      <t xml:space="preserve"> </t>
    </r>
    <r>
      <rPr>
        <u/>
        <sz val="12"/>
        <color theme="10"/>
        <rFont val="Times New Roman"/>
        <family val="1"/>
      </rPr>
      <t>http://www.gsa.gov/perdiem</t>
    </r>
  </si>
  <si>
    <r>
      <rPr>
        <sz val="12"/>
        <rFont val="Times New Roman"/>
        <family val="1"/>
      </rPr>
      <t>**Travelers requesting a lower per diem rate than the approved rate for their location must complete a per diem exception form before travel.  The "Per Diem Exceptions" form can be found at</t>
    </r>
    <r>
      <rPr>
        <sz val="12"/>
        <color theme="10"/>
        <rFont val="Times New Roman"/>
        <family val="1"/>
      </rPr>
      <t xml:space="preserve"> </t>
    </r>
    <r>
      <rPr>
        <u/>
        <sz val="12"/>
        <color theme="10"/>
        <rFont val="Times New Roman"/>
        <family val="1"/>
      </rPr>
      <t xml:space="preserve">http://research.ku.edu/ku-research-administration-forms </t>
    </r>
  </si>
  <si>
    <r>
      <rPr>
        <sz val="12"/>
        <rFont val="Times New Roman"/>
        <family val="1"/>
      </rPr>
      <t>***Travelers may opt to claim actual expenses in lieu of per diem as long as the expenses are allowable and are documented with actual receipts.  Reimbursement for actual expense may not exceed the approved per diem rate at</t>
    </r>
    <r>
      <rPr>
        <sz val="12"/>
        <color theme="10"/>
        <rFont val="Times New Roman"/>
        <family val="1"/>
      </rPr>
      <t xml:space="preserve"> </t>
    </r>
    <r>
      <rPr>
        <u/>
        <sz val="12"/>
        <color theme="10"/>
        <rFont val="Times New Roman"/>
        <family val="1"/>
      </rPr>
      <t>http://www.gsa.gov/perdiem</t>
    </r>
  </si>
  <si>
    <t>TRAVEL - Year 1</t>
  </si>
  <si>
    <t>Miles</t>
  </si>
  <si>
    <t xml:space="preserve">Transportation </t>
  </si>
  <si>
    <t>Total (b)</t>
  </si>
  <si>
    <t xml:space="preserve"> (c) Foreign Travel</t>
  </si>
  <si>
    <t>Transportation</t>
  </si>
  <si>
    <t>Total (c)</t>
  </si>
  <si>
    <t>TRAVEL - Year 2</t>
  </si>
  <si>
    <t>TRAVEL - Year 3</t>
  </si>
  <si>
    <t>TRAVEL - Year 4</t>
  </si>
  <si>
    <t>TRAVEL - Year 5</t>
  </si>
  <si>
    <t xml:space="preserve">Total Budgeted Travel </t>
  </si>
  <si>
    <t>UNIVERSITY OF KANSAS RESIDENT GRADUATE STUDENT</t>
  </si>
  <si>
    <t>TUITION AND FEES</t>
  </si>
  <si>
    <t>Fall 14, Spring 15*</t>
  </si>
  <si>
    <t>Summer 15*</t>
  </si>
  <si>
    <t>Students enrolled in Journalism</t>
  </si>
  <si>
    <t>Students enrolled in Music or Educ.</t>
  </si>
  <si>
    <t>Students enrolled in Social Welfare</t>
  </si>
  <si>
    <t>Students enrolled in Architecture</t>
  </si>
  <si>
    <t>Students enrolled in Engineering</t>
  </si>
  <si>
    <t>Students enrolled in Masters level Business classes</t>
  </si>
  <si>
    <t>Fall 15, Spring 16*</t>
  </si>
  <si>
    <t>Summer 16*</t>
  </si>
  <si>
    <t>Fall 16, Spring 17*</t>
  </si>
  <si>
    <t>Summer 17*</t>
  </si>
  <si>
    <t>Fall 17, Spring 18*</t>
  </si>
  <si>
    <t>Summer 18*</t>
  </si>
  <si>
    <t>Fall 18, Spring 19*</t>
  </si>
  <si>
    <t>Summer 19*</t>
  </si>
  <si>
    <t>Fall 19, Spring 20*</t>
  </si>
  <si>
    <t>Summer 20*</t>
  </si>
  <si>
    <t>Fall 20, Spring 21*</t>
  </si>
  <si>
    <t>Summer 21*</t>
  </si>
  <si>
    <t>Fall 21, Spring 22*</t>
  </si>
  <si>
    <t>Summer 22*</t>
  </si>
  <si>
    <t>Fall 22, Spring 23*</t>
  </si>
  <si>
    <t>Summer 23*</t>
  </si>
  <si>
    <t>Fall 23, Spring 24*</t>
  </si>
  <si>
    <t>Summer 24*</t>
  </si>
  <si>
    <t>Fall 24, Spring 25*</t>
  </si>
  <si>
    <t>Summer 25*</t>
  </si>
  <si>
    <t>Fall 25, Spring 26*</t>
  </si>
  <si>
    <t>Summer 26*</t>
  </si>
  <si>
    <t>Fall 26, Spring 27*</t>
  </si>
  <si>
    <t>Summer 27*</t>
  </si>
  <si>
    <t>Fall 27, Spring 28*</t>
  </si>
  <si>
    <t>Summer 28*</t>
  </si>
  <si>
    <t>Fall 28, Spring 29*</t>
  </si>
  <si>
    <t>Summer 29*</t>
  </si>
  <si>
    <t>PI</t>
  </si>
  <si>
    <t>Co-I</t>
  </si>
  <si>
    <t>Use Travel Worksheet tab at bottom of spreadsheet</t>
  </si>
  <si>
    <t>Enter description, if applicable</t>
  </si>
  <si>
    <t>(a) Domestic Travel with airfare</t>
  </si>
  <si>
    <t>(b) Domestic Travel in personal car</t>
  </si>
  <si>
    <t>This section only for non-employee, non-student participants in training. This does not include incentive payments to human subjects.</t>
  </si>
  <si>
    <t>Enter # of persons</t>
  </si>
  <si>
    <t>Enter # of students</t>
  </si>
  <si>
    <t>Enter bi-weekly rate</t>
  </si>
  <si>
    <t>Enter hourly rate</t>
  </si>
  <si>
    <t>Enter % time</t>
  </si>
  <si>
    <t>Enter postdoc name</t>
  </si>
  <si>
    <t>Enter technician name</t>
  </si>
  <si>
    <t>Enter other personnel name</t>
  </si>
  <si>
    <t>1. Enter start date</t>
  </si>
  <si>
    <t>2. Click on drop-down to select tuition rates:</t>
  </si>
  <si>
    <t>3. Enter PI name</t>
  </si>
  <si>
    <t>Total participant support costs</t>
  </si>
  <si>
    <t>Enter subsistence amount</t>
  </si>
  <si>
    <t>Enter stipend amount</t>
  </si>
  <si>
    <t>Enter other costs</t>
  </si>
  <si>
    <t>Enter # of persons traveling</t>
  </si>
  <si>
    <t>Enter # of trips</t>
  </si>
  <si>
    <t>Enter # of travel days/trip</t>
  </si>
  <si>
    <t>Adjust rates if needed</t>
  </si>
  <si>
    <t>Enter # of miles/trip</t>
  </si>
  <si>
    <t>Enter admin asst. name</t>
  </si>
  <si>
    <t>Enter # of hours/student</t>
  </si>
  <si>
    <t>Enter travel amount</t>
  </si>
  <si>
    <t>Enter # of participants</t>
  </si>
  <si>
    <t>4. Enter co-I name, if applicable</t>
  </si>
  <si>
    <t>5. Enter co-I name, if applicable</t>
  </si>
  <si>
    <t>6. Enter co-I name, if applicable</t>
  </si>
  <si>
    <t>Postdoctoral associate</t>
  </si>
  <si>
    <t>Graduate student(s)</t>
  </si>
  <si>
    <t>Administrative assistant</t>
  </si>
  <si>
    <t>Enter # of bi-weeks (no more than 26)</t>
  </si>
  <si>
    <t>Enter # of bi-weeks (no more than 6)</t>
  </si>
  <si>
    <t>Undergraduate student(s) or GAs</t>
  </si>
  <si>
    <t># of postdocs</t>
  </si>
  <si>
    <t># of technicians</t>
  </si>
  <si>
    <t># of other personnel</t>
  </si>
  <si>
    <t xml:space="preserve">Enter amount </t>
  </si>
  <si>
    <t>Other Senior Personnel</t>
  </si>
  <si>
    <t>7. Enter Other Senior Personnel name, if applicable</t>
  </si>
  <si>
    <t>Fall 29, Spring 30*</t>
  </si>
  <si>
    <t>Summer 30*</t>
  </si>
  <si>
    <t xml:space="preserve">Recommended GRA rates for a 50% appointment. Adjust as needed per departmental guidelines.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</si>
</sst>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
    <numFmt numFmtId="166" formatCode="0.0"/>
    <numFmt numFmtId="167" formatCode="0.000%"/>
    <numFmt numFmtId="168" formatCode="_(* #,##0_);_(* \(#,##0\);_(* &quot;-&quot;??_);_(@_)"/>
    <numFmt numFmtId="169" formatCode="_(&quot;$&quot;* #,##0_);_(&quot;$&quot;* \(#,##0\);_(&quot;$&quot;* &quot;-&quot;??_);_(@_)"/>
    <numFmt numFmtId="170" formatCode="_(* #,##0.0_);_(* \(#,##0.0\);_(* &quot;-&quot;??_);_(@_)"/>
    <numFmt numFmtId="171" formatCode="#,##0.000_);\(#,##0.000\)"/>
    <numFmt numFmtId="172" formatCode="_(* #,##0.000_);_(* \(#,##0.000\);_(* &quot;-&quot;??_);_(@_)"/>
  </numFmts>
  <fonts count="38">
    <font>
      <sz val="12"/>
      <name val="Times New Roman"/>
      <family val="1"/>
    </font>
    <font>
      <sz val="18"/>
      <name val="Times New Roman"/>
      <family val="1"/>
    </font>
    <font>
      <sz val="8"/>
      <name val="Arial"/>
      <family val="2"/>
    </font>
    <font>
      <sz val="10"/>
      <name val="Geneva"/>
      <family val="2"/>
    </font>
    <font>
      <b/>
      <sz val="14"/>
      <name val="Times New Roman"/>
      <family val="1"/>
    </font>
    <font>
      <sz val="10"/>
      <color indexed="12"/>
      <name val="Times New Roman"/>
      <family val="1"/>
    </font>
    <font>
      <sz val="10"/>
      <name val="Times New Roman"/>
      <family val="1"/>
    </font>
    <font>
      <b/>
      <sz val="10"/>
      <name val="Times New Roman"/>
      <family val="1"/>
    </font>
    <font>
      <sz val="9"/>
      <name val="Times New Roman"/>
      <family val="1"/>
    </font>
    <font>
      <i/>
      <sz val="10"/>
      <name val="Times New Roman"/>
      <family val="1"/>
    </font>
    <font>
      <sz val="10"/>
      <color indexed="10"/>
      <name val="Times New Roman"/>
      <family val="1"/>
    </font>
    <font>
      <sz val="10"/>
      <color indexed="8"/>
      <name val="Times New Roman"/>
      <family val="1"/>
    </font>
    <font>
      <sz val="10"/>
      <color indexed="32"/>
      <name val="Times New Roman"/>
      <family val="1"/>
    </font>
    <font>
      <sz val="9"/>
      <name val="Helv"/>
    </font>
    <font>
      <b/>
      <sz val="10"/>
      <color indexed="10"/>
      <name val="Times New Roman"/>
      <family val="1"/>
    </font>
    <font>
      <sz val="12"/>
      <color rgb="FF000000"/>
      <name val="Times New Roman"/>
      <family val="1"/>
    </font>
    <font>
      <b/>
      <sz val="12"/>
      <name val="Times New Roman"/>
      <family val="1"/>
    </font>
    <font>
      <b/>
      <sz val="10"/>
      <color rgb="FFFF0000"/>
      <name val="Times New Roman"/>
      <family val="1"/>
    </font>
    <font>
      <sz val="12"/>
      <name val="Palatino"/>
      <family val="1"/>
    </font>
    <font>
      <sz val="14"/>
      <name val="Palatino"/>
      <family val="1"/>
    </font>
    <font>
      <sz val="12"/>
      <name val="Times New Roman"/>
      <family val="1"/>
    </font>
    <font>
      <u/>
      <sz val="12"/>
      <color theme="10"/>
      <name val="Times New Roman"/>
      <family val="1"/>
    </font>
    <font>
      <sz val="12"/>
      <color theme="10"/>
      <name val="Times New Roman"/>
      <family val="1"/>
    </font>
    <font>
      <sz val="11"/>
      <name val="Times New Roman"/>
      <family val="1"/>
    </font>
    <font>
      <u/>
      <sz val="11"/>
      <color theme="10"/>
      <name val="Times New Roman"/>
      <family val="1"/>
    </font>
    <font>
      <sz val="18"/>
      <name val="Times New Roman"/>
      <family val="1"/>
    </font>
    <font>
      <sz val="10"/>
      <color theme="0"/>
      <name val="Times New Roman"/>
      <family val="1"/>
    </font>
    <font>
      <sz val="12"/>
      <color rgb="FFFF0000"/>
      <name val="Times New Roman"/>
      <family val="1"/>
    </font>
    <font>
      <sz val="11"/>
      <name val="Calibri"/>
      <family val="2"/>
    </font>
    <font>
      <b/>
      <i/>
      <sz val="10"/>
      <name val="Times New Roman"/>
      <family val="1"/>
    </font>
    <font>
      <i/>
      <sz val="9"/>
      <name val="Times New Roman"/>
      <family val="1"/>
    </font>
    <font>
      <b/>
      <sz val="12"/>
      <color rgb="FFFF0000"/>
      <name val="Times New Roman"/>
      <family val="1"/>
    </font>
    <font>
      <b/>
      <sz val="10"/>
      <color theme="0"/>
      <name val="Times New Roman"/>
      <family val="1"/>
    </font>
    <font>
      <b/>
      <sz val="10"/>
      <color rgb="FFCD2026"/>
      <name val="Times New Roman"/>
      <family val="1"/>
    </font>
    <font>
      <b/>
      <sz val="10"/>
      <color rgb="FFC00000"/>
      <name val="Times New Roman"/>
      <family val="1"/>
    </font>
    <font>
      <b/>
      <sz val="10"/>
      <color theme="1"/>
      <name val="Times New Roman"/>
      <family val="1"/>
    </font>
    <font>
      <sz val="10"/>
      <color theme="1"/>
      <name val="Times New Roman"/>
      <family val="1"/>
    </font>
    <font>
      <sz val="10"/>
      <color rgb="FFFF0000"/>
      <name val="Times New Roman"/>
      <family val="1"/>
    </font>
  </fonts>
  <fills count="6">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19">
    <border>
      <left/>
      <right/>
      <top/>
      <bottom/>
      <diagonal/>
    </border>
    <border>
      <left/>
      <right style="thin">
        <color indexed="64"/>
      </right>
      <top style="thin">
        <color indexed="64"/>
      </top>
      <bottom style="thin">
        <color indexed="64"/>
      </bottom>
      <diagonal/>
    </border>
    <border>
      <left/>
      <right/>
      <top/>
      <bottom style="hair">
        <color indexed="10"/>
      </bottom>
      <diagonal/>
    </border>
    <border>
      <left/>
      <right/>
      <top/>
      <bottom style="thin">
        <color indexed="64"/>
      </bottom>
      <diagonal/>
    </border>
    <border>
      <left/>
      <right/>
      <top style="thin">
        <color indexed="64"/>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bottom style="thin">
        <color indexed="64"/>
      </bottom>
      <diagonal/>
    </border>
    <border>
      <left style="hair">
        <color indexed="64"/>
      </left>
      <right style="hair">
        <color indexed="64"/>
      </right>
      <top style="thin">
        <color indexed="64"/>
      </top>
      <bottom/>
      <diagonal/>
    </border>
  </borders>
  <cellStyleXfs count="9">
    <xf numFmtId="44"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13" fillId="0" borderId="0"/>
    <xf numFmtId="9" fontId="1" fillId="0" borderId="0" applyFont="0" applyFill="0" applyBorder="0" applyAlignment="0" applyProtection="0"/>
    <xf numFmtId="0" fontId="18" fillId="0" borderId="0"/>
    <xf numFmtId="44" fontId="21" fillId="0" borderId="0" applyNumberFormat="0" applyFill="0" applyBorder="0" applyAlignment="0" applyProtection="0"/>
    <xf numFmtId="43" fontId="25" fillId="0" borderId="0" applyFont="0" applyFill="0" applyBorder="0" applyAlignment="0" applyProtection="0"/>
  </cellStyleXfs>
  <cellXfs count="441">
    <xf numFmtId="44" fontId="0" fillId="0" borderId="0" xfId="0"/>
    <xf numFmtId="0" fontId="6" fillId="0" borderId="0" xfId="3" applyFont="1" applyBorder="1"/>
    <xf numFmtId="0" fontId="6" fillId="0" borderId="0" xfId="3" applyFont="1"/>
    <xf numFmtId="0" fontId="6" fillId="0" borderId="0" xfId="3" applyFont="1" applyBorder="1" applyAlignment="1">
      <alignment vertical="center"/>
    </xf>
    <xf numFmtId="0" fontId="7" fillId="0" borderId="0" xfId="3" applyFont="1" applyBorder="1" applyAlignment="1">
      <alignment horizontal="left"/>
    </xf>
    <xf numFmtId="0" fontId="6" fillId="0" borderId="0" xfId="3" applyFont="1" applyFill="1" applyBorder="1" applyAlignment="1"/>
    <xf numFmtId="0" fontId="8" fillId="0" borderId="0" xfId="3" applyFont="1" applyFill="1" applyBorder="1" applyAlignment="1">
      <alignment horizontal="center"/>
    </xf>
    <xf numFmtId="164" fontId="6" fillId="0" borderId="0" xfId="3" applyNumberFormat="1" applyFont="1" applyFill="1" applyBorder="1" applyAlignment="1" applyProtection="1">
      <alignment horizontal="right"/>
      <protection locked="0"/>
    </xf>
    <xf numFmtId="3" fontId="6" fillId="0" borderId="0" xfId="3" applyNumberFormat="1" applyFont="1" applyFill="1" applyBorder="1" applyAlignment="1" applyProtection="1">
      <alignment horizontal="right"/>
      <protection locked="0"/>
    </xf>
    <xf numFmtId="3" fontId="6" fillId="0" borderId="0" xfId="3" applyNumberFormat="1" applyFont="1" applyFill="1" applyBorder="1" applyAlignment="1">
      <alignment horizontal="right"/>
    </xf>
    <xf numFmtId="0" fontId="6" fillId="0" borderId="0" xfId="3" applyFont="1" applyBorder="1" applyAlignment="1"/>
    <xf numFmtId="164" fontId="6" fillId="0" borderId="0" xfId="3" applyNumberFormat="1" applyFont="1" applyBorder="1" applyAlignment="1" applyProtection="1">
      <alignment horizontal="right"/>
      <protection locked="0"/>
    </xf>
    <xf numFmtId="3" fontId="6" fillId="0" borderId="0" xfId="3" applyNumberFormat="1" applyFont="1" applyBorder="1" applyAlignment="1" applyProtection="1">
      <alignment horizontal="right"/>
      <protection locked="0"/>
    </xf>
    <xf numFmtId="3" fontId="6" fillId="0" borderId="0" xfId="3" applyNumberFormat="1" applyFont="1" applyBorder="1" applyAlignment="1">
      <alignment horizontal="right"/>
    </xf>
    <xf numFmtId="0" fontId="5" fillId="0" borderId="0" xfId="3" applyFont="1" applyBorder="1"/>
    <xf numFmtId="0" fontId="9" fillId="0" borderId="0" xfId="3" applyFont="1" applyBorder="1"/>
    <xf numFmtId="0" fontId="10" fillId="0" borderId="0" xfId="3" applyFont="1" applyBorder="1"/>
    <xf numFmtId="3" fontId="6" fillId="0" borderId="0" xfId="3" applyNumberFormat="1" applyFont="1" applyBorder="1"/>
    <xf numFmtId="166" fontId="6" fillId="0" borderId="0" xfId="3" applyNumberFormat="1" applyFont="1" applyBorder="1" applyAlignment="1" applyProtection="1">
      <alignment horizontal="center"/>
      <protection locked="0"/>
    </xf>
    <xf numFmtId="14" fontId="5" fillId="0" borderId="0" xfId="3" applyNumberFormat="1" applyFont="1" applyBorder="1" applyAlignment="1">
      <alignment horizontal="centerContinuous"/>
    </xf>
    <xf numFmtId="0" fontId="5" fillId="0" borderId="0" xfId="3" applyFont="1" applyBorder="1" applyAlignment="1">
      <alignment horizontal="centerContinuous"/>
    </xf>
    <xf numFmtId="0" fontId="5" fillId="0" borderId="0" xfId="3" applyFont="1" applyBorder="1" applyAlignment="1">
      <alignment horizontal="center"/>
    </xf>
    <xf numFmtId="0" fontId="10" fillId="0" borderId="0" xfId="3" applyFont="1" applyBorder="1" applyAlignment="1">
      <alignment horizontal="center"/>
    </xf>
    <xf numFmtId="14" fontId="5" fillId="0" borderId="0" xfId="3" applyNumberFormat="1" applyFont="1" applyBorder="1" applyAlignment="1">
      <alignment horizontal="right"/>
    </xf>
    <xf numFmtId="14" fontId="5" fillId="0" borderId="0" xfId="3" applyNumberFormat="1" applyFont="1" applyBorder="1" applyAlignment="1">
      <alignment horizontal="left"/>
    </xf>
    <xf numFmtId="14" fontId="6" fillId="0" borderId="0" xfId="3" applyNumberFormat="1" applyFont="1"/>
    <xf numFmtId="0" fontId="5" fillId="0" borderId="1" xfId="3" applyFont="1" applyBorder="1" applyAlignment="1">
      <alignment horizontal="center"/>
    </xf>
    <xf numFmtId="3" fontId="6" fillId="0" borderId="0" xfId="3" applyNumberFormat="1" applyFont="1"/>
    <xf numFmtId="164" fontId="6" fillId="0" borderId="0" xfId="3" applyNumberFormat="1" applyFont="1" applyFill="1" applyBorder="1" applyAlignment="1" applyProtection="1">
      <alignment horizontal="center"/>
      <protection locked="0"/>
    </xf>
    <xf numFmtId="164" fontId="8" fillId="0" borderId="0" xfId="3" applyNumberFormat="1" applyFont="1" applyFill="1" applyBorder="1" applyAlignment="1" applyProtection="1">
      <alignment horizontal="center"/>
      <protection locked="0"/>
    </xf>
    <xf numFmtId="0" fontId="6" fillId="0" borderId="0" xfId="3" applyFont="1" applyFill="1" applyBorder="1"/>
    <xf numFmtId="0" fontId="8" fillId="0" borderId="0" xfId="3" applyFont="1" applyFill="1" applyBorder="1" applyAlignment="1" applyProtection="1">
      <alignment horizontal="center"/>
      <protection locked="0"/>
    </xf>
    <xf numFmtId="0" fontId="9" fillId="0" borderId="2" xfId="3" applyFont="1" applyBorder="1"/>
    <xf numFmtId="0" fontId="6" fillId="0" borderId="2" xfId="3" applyFont="1" applyBorder="1"/>
    <xf numFmtId="0" fontId="6" fillId="0" borderId="2" xfId="3" applyFont="1" applyFill="1" applyBorder="1"/>
    <xf numFmtId="164" fontId="6" fillId="0" borderId="2" xfId="3" applyNumberFormat="1" applyFont="1" applyFill="1" applyBorder="1" applyAlignment="1" applyProtection="1">
      <alignment horizontal="right"/>
      <protection locked="0"/>
    </xf>
    <xf numFmtId="0" fontId="8" fillId="0" borderId="2" xfId="3" applyFont="1" applyFill="1" applyBorder="1" applyAlignment="1" applyProtection="1">
      <alignment horizontal="center"/>
      <protection locked="0"/>
    </xf>
    <xf numFmtId="0" fontId="6" fillId="0" borderId="2" xfId="3" applyFont="1" applyFill="1" applyBorder="1" applyAlignment="1" applyProtection="1">
      <alignment horizontal="right"/>
      <protection locked="0"/>
    </xf>
    <xf numFmtId="165" fontId="6" fillId="0" borderId="0" xfId="3" applyNumberFormat="1" applyFont="1" applyBorder="1" applyAlignment="1">
      <alignment horizontal="left"/>
    </xf>
    <xf numFmtId="0" fontId="6" fillId="0" borderId="0" xfId="3" applyNumberFormat="1" applyFont="1" applyFill="1" applyBorder="1" applyAlignment="1"/>
    <xf numFmtId="0" fontId="8" fillId="0" borderId="0" xfId="3" applyNumberFormat="1" applyFont="1" applyFill="1" applyBorder="1" applyAlignment="1">
      <alignment horizontal="center"/>
    </xf>
    <xf numFmtId="0" fontId="6" fillId="0" borderId="0" xfId="3" applyNumberFormat="1" applyFont="1" applyBorder="1"/>
    <xf numFmtId="0" fontId="9" fillId="0" borderId="0" xfId="3" applyFont="1" applyBorder="1" applyAlignment="1">
      <alignment horizontal="left"/>
    </xf>
    <xf numFmtId="0" fontId="6" fillId="0" borderId="0" xfId="3" applyFont="1" applyBorder="1" applyAlignment="1">
      <alignment horizontal="left"/>
    </xf>
    <xf numFmtId="164" fontId="6" fillId="0" borderId="0" xfId="3" applyNumberFormat="1" applyFont="1" applyBorder="1" applyAlignment="1" applyProtection="1">
      <alignment horizontal="left"/>
      <protection locked="0"/>
    </xf>
    <xf numFmtId="0" fontId="8" fillId="0" borderId="0" xfId="3" applyFont="1" applyBorder="1" applyAlignment="1" applyProtection="1">
      <alignment horizontal="center"/>
      <protection locked="0"/>
    </xf>
    <xf numFmtId="3" fontId="6" fillId="0" borderId="0" xfId="3" applyNumberFormat="1" applyFont="1" applyBorder="1" applyAlignment="1" applyProtection="1">
      <alignment horizontal="left" vertical="center"/>
      <protection locked="0"/>
    </xf>
    <xf numFmtId="0" fontId="6" fillId="0" borderId="0" xfId="3" applyFont="1" applyBorder="1" applyAlignment="1">
      <alignment horizontal="left" vertical="center"/>
    </xf>
    <xf numFmtId="3" fontId="6" fillId="0" borderId="0" xfId="3" applyNumberFormat="1" applyFont="1" applyBorder="1" applyAlignment="1">
      <alignment horizontal="left" vertical="center"/>
    </xf>
    <xf numFmtId="0" fontId="9" fillId="0" borderId="0" xfId="3" applyFont="1" applyBorder="1" applyAlignment="1"/>
    <xf numFmtId="0" fontId="5" fillId="0" borderId="0" xfId="3" applyFont="1"/>
    <xf numFmtId="0" fontId="9" fillId="0" borderId="0" xfId="3" applyFont="1" applyBorder="1" applyAlignment="1">
      <alignment horizontal="left" vertical="center"/>
    </xf>
    <xf numFmtId="0" fontId="5" fillId="0" borderId="0" xfId="3" applyFont="1" applyBorder="1" applyAlignment="1">
      <alignment horizontal="right"/>
    </xf>
    <xf numFmtId="0" fontId="12" fillId="0" borderId="0" xfId="3" applyFont="1"/>
    <xf numFmtId="0" fontId="8" fillId="0" borderId="0" xfId="3" applyFont="1" applyBorder="1" applyAlignment="1">
      <alignment horizontal="center"/>
    </xf>
    <xf numFmtId="5" fontId="7" fillId="0" borderId="0" xfId="3" applyNumberFormat="1" applyFont="1" applyBorder="1" applyAlignment="1">
      <alignment horizontal="right"/>
    </xf>
    <xf numFmtId="44" fontId="7" fillId="0" borderId="0" xfId="0" applyFont="1" applyBorder="1" applyAlignment="1">
      <alignment horizontal="left"/>
    </xf>
    <xf numFmtId="44" fontId="6" fillId="0" borderId="0" xfId="0" applyFont="1" applyBorder="1"/>
    <xf numFmtId="3" fontId="6" fillId="0" borderId="0" xfId="0" applyNumberFormat="1" applyFont="1" applyBorder="1" applyAlignment="1">
      <alignment horizontal="right"/>
    </xf>
    <xf numFmtId="44" fontId="9" fillId="0" borderId="0" xfId="0" applyFont="1" applyBorder="1"/>
    <xf numFmtId="44" fontId="9" fillId="0" borderId="2" xfId="0" applyFont="1" applyBorder="1"/>
    <xf numFmtId="44" fontId="6" fillId="0" borderId="2" xfId="0" applyFont="1" applyBorder="1"/>
    <xf numFmtId="49" fontId="2" fillId="0" borderId="2" xfId="4" applyNumberFormat="1" applyFont="1" applyBorder="1"/>
    <xf numFmtId="164" fontId="6" fillId="0" borderId="0" xfId="3" applyNumberFormat="1" applyFont="1" applyBorder="1" applyAlignment="1" applyProtection="1">
      <alignment horizontal="center"/>
      <protection locked="0"/>
    </xf>
    <xf numFmtId="0" fontId="6" fillId="0" borderId="0" xfId="3" applyFont="1" applyBorder="1" applyAlignment="1" applyProtection="1">
      <alignment horizontal="center"/>
      <protection locked="0"/>
    </xf>
    <xf numFmtId="0" fontId="6" fillId="0" borderId="0" xfId="3" applyFont="1" applyBorder="1" applyAlignment="1">
      <alignment horizontal="right"/>
    </xf>
    <xf numFmtId="0" fontId="3" fillId="0" borderId="0" xfId="3" applyFont="1" applyAlignment="1">
      <alignment horizontal="center"/>
    </xf>
    <xf numFmtId="0" fontId="6" fillId="0" borderId="3" xfId="3" applyFont="1" applyBorder="1"/>
    <xf numFmtId="1" fontId="6" fillId="0" borderId="0" xfId="3" applyNumberFormat="1" applyFont="1" applyBorder="1" applyAlignment="1" applyProtection="1">
      <alignment horizontal="center"/>
      <protection locked="0"/>
    </xf>
    <xf numFmtId="166" fontId="8" fillId="0" borderId="0" xfId="3" applyNumberFormat="1" applyFont="1" applyFill="1" applyBorder="1" applyAlignment="1" applyProtection="1">
      <alignment horizontal="center"/>
      <protection locked="0"/>
    </xf>
    <xf numFmtId="3" fontId="6" fillId="0" borderId="0" xfId="3" applyNumberFormat="1" applyFont="1" applyFill="1" applyBorder="1" applyAlignment="1" applyProtection="1">
      <alignment horizontal="center"/>
      <protection locked="0"/>
    </xf>
    <xf numFmtId="10" fontId="6" fillId="0" borderId="0" xfId="5" applyNumberFormat="1" applyFont="1" applyBorder="1" applyAlignment="1" applyProtection="1">
      <alignment horizontal="center"/>
      <protection locked="0"/>
    </xf>
    <xf numFmtId="166" fontId="8" fillId="0" borderId="0" xfId="3" applyNumberFormat="1" applyFont="1" applyBorder="1" applyAlignment="1" applyProtection="1">
      <alignment horizontal="center"/>
      <protection locked="0"/>
    </xf>
    <xf numFmtId="0" fontId="6" fillId="0" borderId="0" xfId="3" applyFont="1" applyBorder="1" applyAlignment="1">
      <alignment horizontal="center"/>
    </xf>
    <xf numFmtId="1" fontId="6" fillId="0" borderId="0" xfId="3" applyNumberFormat="1" applyFont="1" applyBorder="1" applyAlignment="1">
      <alignment horizontal="center"/>
    </xf>
    <xf numFmtId="166" fontId="8" fillId="0" borderId="0" xfId="3" applyNumberFormat="1" applyFont="1" applyBorder="1" applyAlignment="1">
      <alignment horizontal="center"/>
    </xf>
    <xf numFmtId="166" fontId="6" fillId="0" borderId="0" xfId="3" applyNumberFormat="1" applyFont="1" applyBorder="1" applyAlignment="1">
      <alignment horizontal="center"/>
    </xf>
    <xf numFmtId="2" fontId="6" fillId="0" borderId="0" xfId="3" applyNumberFormat="1" applyFont="1" applyBorder="1" applyAlignment="1" applyProtection="1">
      <alignment horizontal="center"/>
      <protection locked="0"/>
    </xf>
    <xf numFmtId="168" fontId="6" fillId="0" borderId="0" xfId="1" applyNumberFormat="1" applyFont="1" applyBorder="1"/>
    <xf numFmtId="168" fontId="6" fillId="0" borderId="2" xfId="1" applyNumberFormat="1" applyFont="1" applyFill="1" applyBorder="1" applyAlignment="1" applyProtection="1">
      <alignment horizontal="right"/>
      <protection locked="0"/>
    </xf>
    <xf numFmtId="0" fontId="3" fillId="0" borderId="0" xfId="3" applyFont="1" applyBorder="1"/>
    <xf numFmtId="43" fontId="6" fillId="0" borderId="0" xfId="1" applyFont="1" applyBorder="1" applyAlignment="1" applyProtection="1">
      <alignment horizontal="center"/>
      <protection locked="0"/>
    </xf>
    <xf numFmtId="168" fontId="6" fillId="0" borderId="0" xfId="1" applyNumberFormat="1" applyFont="1" applyBorder="1" applyAlignment="1" applyProtection="1">
      <alignment horizontal="center"/>
      <protection locked="0"/>
    </xf>
    <xf numFmtId="168" fontId="6" fillId="0" borderId="0" xfId="1" applyNumberFormat="1" applyFont="1" applyBorder="1" applyAlignment="1" applyProtection="1">
      <alignment horizontal="right"/>
      <protection locked="0"/>
    </xf>
    <xf numFmtId="168" fontId="6" fillId="0" borderId="0" xfId="1" applyNumberFormat="1" applyFont="1" applyBorder="1" applyAlignment="1">
      <alignment horizontal="center"/>
    </xf>
    <xf numFmtId="168" fontId="8" fillId="0" borderId="0" xfId="1" applyNumberFormat="1" applyFont="1" applyBorder="1" applyAlignment="1" applyProtection="1">
      <alignment horizontal="center"/>
      <protection locked="0"/>
    </xf>
    <xf numFmtId="168" fontId="6" fillId="0" borderId="0" xfId="1" applyNumberFormat="1" applyFont="1" applyBorder="1" applyAlignment="1">
      <alignment horizontal="right"/>
    </xf>
    <xf numFmtId="168" fontId="8" fillId="0" borderId="0" xfId="1" applyNumberFormat="1" applyFont="1" applyBorder="1" applyAlignment="1">
      <alignment horizontal="center"/>
    </xf>
    <xf numFmtId="168" fontId="6" fillId="0" borderId="0" xfId="1" applyNumberFormat="1" applyFont="1"/>
    <xf numFmtId="168" fontId="6" fillId="0" borderId="0" xfId="1" applyNumberFormat="1" applyFont="1" applyBorder="1" applyAlignment="1" applyProtection="1">
      <alignment horizontal="left"/>
      <protection locked="0"/>
    </xf>
    <xf numFmtId="168" fontId="6" fillId="0" borderId="0" xfId="1" applyNumberFormat="1" applyFont="1" applyBorder="1" applyAlignment="1" applyProtection="1">
      <alignment horizontal="left" vertical="center"/>
      <protection locked="0"/>
    </xf>
    <xf numFmtId="168" fontId="6" fillId="0" borderId="0" xfId="1" applyNumberFormat="1" applyFont="1" applyBorder="1" applyAlignment="1">
      <alignment horizontal="left" vertical="center"/>
    </xf>
    <xf numFmtId="168" fontId="6" fillId="0" borderId="0" xfId="1" applyNumberFormat="1" applyFont="1" applyFill="1" applyBorder="1" applyAlignment="1" applyProtection="1">
      <alignment horizontal="center"/>
      <protection locked="0"/>
    </xf>
    <xf numFmtId="168" fontId="8" fillId="0" borderId="0" xfId="1" applyNumberFormat="1" applyFont="1" applyFill="1" applyBorder="1" applyAlignment="1" applyProtection="1">
      <alignment horizontal="center"/>
      <protection locked="0"/>
    </xf>
    <xf numFmtId="168" fontId="6" fillId="0" borderId="2" xfId="1" applyNumberFormat="1" applyFont="1" applyBorder="1" applyAlignment="1" applyProtection="1">
      <alignment horizontal="right"/>
      <protection locked="0"/>
    </xf>
    <xf numFmtId="168" fontId="8" fillId="0" borderId="2" xfId="1" applyNumberFormat="1" applyFont="1" applyBorder="1" applyAlignment="1" applyProtection="1">
      <alignment horizontal="center"/>
      <protection locked="0"/>
    </xf>
    <xf numFmtId="168" fontId="6" fillId="0" borderId="2" xfId="1" applyNumberFormat="1" applyFont="1" applyBorder="1"/>
    <xf numFmtId="168" fontId="6" fillId="0" borderId="0" xfId="1" applyNumberFormat="1" applyFont="1" applyFill="1" applyBorder="1" applyAlignment="1"/>
    <xf numFmtId="168" fontId="8" fillId="0" borderId="0" xfId="1" applyNumberFormat="1" applyFont="1" applyFill="1" applyBorder="1" applyAlignment="1">
      <alignment horizontal="center"/>
    </xf>
    <xf numFmtId="168" fontId="6" fillId="0" borderId="0" xfId="1" applyNumberFormat="1" applyFont="1" applyFill="1" applyBorder="1" applyAlignment="1" applyProtection="1">
      <alignment horizontal="right"/>
      <protection locked="0"/>
    </xf>
    <xf numFmtId="168" fontId="6" fillId="0" borderId="0" xfId="1" applyNumberFormat="1" applyFont="1" applyFill="1" applyBorder="1" applyAlignment="1">
      <alignment horizontal="right"/>
    </xf>
    <xf numFmtId="168" fontId="11" fillId="0" borderId="0" xfId="1" applyNumberFormat="1" applyFont="1" applyBorder="1" applyAlignment="1" applyProtection="1">
      <alignment horizontal="right"/>
      <protection locked="0"/>
    </xf>
    <xf numFmtId="168" fontId="12" fillId="0" borderId="0" xfId="1" applyNumberFormat="1" applyFont="1"/>
    <xf numFmtId="168" fontId="6" fillId="0" borderId="0" xfId="1" applyNumberFormat="1" applyFont="1" applyBorder="1" applyAlignment="1"/>
    <xf numFmtId="168" fontId="6" fillId="0" borderId="3" xfId="1" applyNumberFormat="1" applyFont="1" applyBorder="1" applyAlignment="1">
      <alignment horizontal="right"/>
    </xf>
    <xf numFmtId="168" fontId="6" fillId="0" borderId="3" xfId="1" applyNumberFormat="1" applyFont="1" applyBorder="1"/>
    <xf numFmtId="168" fontId="6" fillId="0" borderId="3" xfId="1" applyNumberFormat="1" applyFont="1" applyBorder="1" applyAlignment="1" applyProtection="1">
      <alignment horizontal="right"/>
      <protection locked="0"/>
    </xf>
    <xf numFmtId="168" fontId="11" fillId="0" borderId="3" xfId="1" applyNumberFormat="1" applyFont="1" applyBorder="1" applyAlignment="1" applyProtection="1">
      <alignment horizontal="right"/>
      <protection locked="0"/>
    </xf>
    <xf numFmtId="168" fontId="5" fillId="0" borderId="5" xfId="1" applyNumberFormat="1" applyFont="1" applyFill="1" applyBorder="1" applyAlignment="1" applyProtection="1">
      <alignment horizontal="right"/>
      <protection locked="0"/>
    </xf>
    <xf numFmtId="168" fontId="6" fillId="0" borderId="6" xfId="1" applyNumberFormat="1" applyFont="1" applyBorder="1"/>
    <xf numFmtId="168" fontId="6" fillId="0" borderId="6" xfId="1" applyNumberFormat="1" applyFont="1" applyBorder="1" applyAlignment="1"/>
    <xf numFmtId="168" fontId="6" fillId="0" borderId="7" xfId="1" applyNumberFormat="1" applyFont="1" applyBorder="1"/>
    <xf numFmtId="168" fontId="6" fillId="0" borderId="8" xfId="1" applyNumberFormat="1" applyFont="1" applyBorder="1"/>
    <xf numFmtId="169" fontId="7" fillId="0" borderId="9" xfId="2" applyNumberFormat="1" applyFont="1" applyBorder="1" applyAlignment="1">
      <alignment horizontal="right"/>
    </xf>
    <xf numFmtId="169" fontId="7" fillId="0" borderId="4" xfId="2" applyNumberFormat="1" applyFont="1" applyBorder="1"/>
    <xf numFmtId="169" fontId="7" fillId="0" borderId="10" xfId="2" applyNumberFormat="1" applyFont="1" applyBorder="1"/>
    <xf numFmtId="169" fontId="7" fillId="0" borderId="3" xfId="2" applyNumberFormat="1" applyFont="1" applyBorder="1" applyAlignment="1">
      <alignment horizontal="right"/>
    </xf>
    <xf numFmtId="0" fontId="6" fillId="0" borderId="0" xfId="3" applyFont="1" applyAlignment="1">
      <alignment horizontal="center"/>
    </xf>
    <xf numFmtId="43" fontId="6" fillId="0" borderId="0" xfId="1" applyNumberFormat="1" applyFont="1" applyAlignment="1">
      <alignment horizontal="center"/>
    </xf>
    <xf numFmtId="164" fontId="6" fillId="0" borderId="11" xfId="3" applyNumberFormat="1" applyFont="1" applyFill="1" applyBorder="1" applyAlignment="1" applyProtection="1">
      <alignment horizontal="center"/>
      <protection locked="0"/>
    </xf>
    <xf numFmtId="0" fontId="6" fillId="0" borderId="12" xfId="3" applyFont="1" applyBorder="1" applyAlignment="1">
      <alignment horizontal="center"/>
    </xf>
    <xf numFmtId="43" fontId="6" fillId="0" borderId="12" xfId="1" applyNumberFormat="1" applyFont="1" applyBorder="1" applyAlignment="1">
      <alignment horizontal="center"/>
    </xf>
    <xf numFmtId="164" fontId="6" fillId="0" borderId="12" xfId="3" applyNumberFormat="1" applyFont="1" applyFill="1" applyBorder="1" applyAlignment="1" applyProtection="1">
      <alignment horizontal="center"/>
      <protection locked="0"/>
    </xf>
    <xf numFmtId="10" fontId="6" fillId="0" borderId="12" xfId="5" applyNumberFormat="1" applyFont="1" applyBorder="1" applyAlignment="1" applyProtection="1">
      <alignment horizontal="center"/>
      <protection locked="0"/>
    </xf>
    <xf numFmtId="166" fontId="8" fillId="0" borderId="12" xfId="3" applyNumberFormat="1" applyFont="1" applyFill="1" applyBorder="1" applyAlignment="1" applyProtection="1">
      <alignment horizontal="center"/>
      <protection locked="0"/>
    </xf>
    <xf numFmtId="168" fontId="6" fillId="0" borderId="12" xfId="1" applyNumberFormat="1" applyFont="1" applyBorder="1" applyAlignment="1" applyProtection="1">
      <alignment horizontal="center"/>
      <protection locked="0"/>
    </xf>
    <xf numFmtId="3" fontId="6" fillId="0" borderId="12" xfId="3" applyNumberFormat="1" applyFont="1" applyFill="1" applyBorder="1" applyAlignment="1" applyProtection="1">
      <alignment horizontal="center"/>
      <protection locked="0"/>
    </xf>
    <xf numFmtId="168" fontId="6" fillId="0" borderId="12" xfId="1" applyNumberFormat="1" applyFont="1" applyBorder="1" applyAlignment="1" applyProtection="1">
      <alignment horizontal="right"/>
      <protection locked="0"/>
    </xf>
    <xf numFmtId="2" fontId="6" fillId="0" borderId="11" xfId="3" applyNumberFormat="1" applyFont="1" applyFill="1" applyBorder="1" applyAlignment="1" applyProtection="1">
      <alignment horizontal="center"/>
      <protection locked="0"/>
    </xf>
    <xf numFmtId="2" fontId="6" fillId="0" borderId="12" xfId="3" applyNumberFormat="1" applyFont="1" applyBorder="1" applyAlignment="1" applyProtection="1">
      <alignment horizontal="center"/>
      <protection locked="0"/>
    </xf>
    <xf numFmtId="10" fontId="6" fillId="0" borderId="12" xfId="5" applyNumberFormat="1" applyFont="1" applyBorder="1" applyAlignment="1">
      <alignment horizontal="center"/>
    </xf>
    <xf numFmtId="1" fontId="6" fillId="0" borderId="12" xfId="3" applyNumberFormat="1" applyFont="1" applyBorder="1" applyAlignment="1" applyProtection="1">
      <alignment horizontal="center"/>
      <protection locked="0"/>
    </xf>
    <xf numFmtId="166" fontId="8" fillId="0" borderId="12" xfId="3" applyNumberFormat="1" applyFont="1" applyBorder="1" applyAlignment="1">
      <alignment horizontal="center"/>
    </xf>
    <xf numFmtId="168" fontId="6" fillId="0" borderId="12" xfId="1" applyNumberFormat="1" applyFont="1" applyBorder="1" applyAlignment="1">
      <alignment horizontal="center"/>
    </xf>
    <xf numFmtId="166" fontId="6" fillId="0" borderId="12" xfId="3" applyNumberFormat="1" applyFont="1" applyBorder="1" applyAlignment="1" applyProtection="1">
      <alignment horizontal="center"/>
      <protection locked="0"/>
    </xf>
    <xf numFmtId="3" fontId="6" fillId="0" borderId="12" xfId="3" applyNumberFormat="1" applyFont="1" applyBorder="1" applyAlignment="1" applyProtection="1">
      <alignment horizontal="right"/>
      <protection locked="0"/>
    </xf>
    <xf numFmtId="164" fontId="6" fillId="0" borderId="3" xfId="3" applyNumberFormat="1" applyFont="1" applyBorder="1" applyAlignment="1" applyProtection="1">
      <alignment horizontal="center"/>
      <protection locked="0"/>
    </xf>
    <xf numFmtId="0" fontId="6" fillId="0" borderId="3" xfId="3" applyFont="1" applyBorder="1" applyAlignment="1" applyProtection="1">
      <alignment horizontal="center"/>
      <protection locked="0"/>
    </xf>
    <xf numFmtId="164" fontId="6" fillId="0" borderId="12" xfId="3" applyNumberFormat="1" applyFont="1" applyBorder="1" applyAlignment="1" applyProtection="1">
      <alignment horizontal="center"/>
      <protection locked="0"/>
    </xf>
    <xf numFmtId="168" fontId="6" fillId="0" borderId="11" xfId="1" applyNumberFormat="1" applyFont="1" applyFill="1" applyBorder="1" applyAlignment="1" applyProtection="1">
      <alignment horizontal="center"/>
      <protection locked="0"/>
    </xf>
    <xf numFmtId="43" fontId="6" fillId="0" borderId="12" xfId="1" applyFont="1" applyBorder="1" applyAlignment="1">
      <alignment horizontal="center"/>
    </xf>
    <xf numFmtId="43" fontId="6" fillId="0" borderId="12" xfId="1" applyFont="1" applyBorder="1" applyAlignment="1" applyProtection="1">
      <alignment horizontal="center"/>
      <protection locked="0"/>
    </xf>
    <xf numFmtId="9" fontId="6" fillId="0" borderId="12" xfId="5" applyFont="1" applyBorder="1" applyAlignment="1" applyProtection="1">
      <alignment horizontal="center"/>
      <protection locked="0"/>
    </xf>
    <xf numFmtId="168" fontId="6" fillId="0" borderId="12" xfId="1" applyNumberFormat="1" applyFont="1" applyFill="1" applyBorder="1" applyAlignment="1" applyProtection="1">
      <alignment horizontal="center"/>
      <protection locked="0"/>
    </xf>
    <xf numFmtId="0" fontId="6" fillId="0" borderId="3" xfId="0" applyNumberFormat="1" applyFont="1" applyBorder="1" applyAlignment="1">
      <alignment horizontal="center"/>
    </xf>
    <xf numFmtId="167" fontId="6" fillId="0" borderId="12" xfId="5" applyNumberFormat="1" applyFont="1" applyBorder="1" applyAlignment="1" applyProtection="1">
      <alignment horizontal="center"/>
      <protection locked="0"/>
    </xf>
    <xf numFmtId="168" fontId="5" fillId="0" borderId="0" xfId="1" applyNumberFormat="1" applyFont="1" applyFill="1" applyBorder="1" applyAlignment="1" applyProtection="1">
      <alignment horizontal="right"/>
      <protection locked="0"/>
    </xf>
    <xf numFmtId="44" fontId="0" fillId="0" borderId="0" xfId="0" applyAlignment="1">
      <alignment horizontal="center"/>
    </xf>
    <xf numFmtId="44" fontId="16" fillId="0" borderId="0" xfId="0" applyFont="1"/>
    <xf numFmtId="1" fontId="0" fillId="0" borderId="0" xfId="0" applyNumberFormat="1" applyAlignment="1">
      <alignment horizontal="center"/>
    </xf>
    <xf numFmtId="1" fontId="0" fillId="0" borderId="15" xfId="0" applyNumberFormat="1" applyBorder="1" applyAlignment="1">
      <alignment horizontal="center"/>
    </xf>
    <xf numFmtId="44" fontId="0" fillId="0" borderId="16" xfId="0" applyBorder="1"/>
    <xf numFmtId="1" fontId="0" fillId="0" borderId="1" xfId="0" applyNumberFormat="1" applyBorder="1" applyAlignment="1">
      <alignment horizontal="center"/>
    </xf>
    <xf numFmtId="44" fontId="0" fillId="0" borderId="14" xfId="0" applyBorder="1"/>
    <xf numFmtId="1" fontId="16" fillId="0" borderId="13" xfId="0" applyNumberFormat="1" applyFont="1" applyBorder="1" applyAlignment="1">
      <alignment horizontal="center"/>
    </xf>
    <xf numFmtId="0" fontId="6" fillId="0" borderId="0" xfId="3" applyFont="1" applyBorder="1" applyProtection="1"/>
    <xf numFmtId="0" fontId="6" fillId="0" borderId="0" xfId="3" applyFont="1" applyBorder="1" applyAlignment="1" applyProtection="1">
      <alignment vertical="center"/>
    </xf>
    <xf numFmtId="0" fontId="17" fillId="0" borderId="0" xfId="3" applyFont="1" applyBorder="1" applyAlignment="1" applyProtection="1">
      <alignment horizontal="left"/>
    </xf>
    <xf numFmtId="0" fontId="6" fillId="0" borderId="0" xfId="3" applyFont="1" applyBorder="1" applyAlignment="1" applyProtection="1">
      <alignment horizontal="center"/>
    </xf>
    <xf numFmtId="0" fontId="7" fillId="0" borderId="0" xfId="3" applyFont="1" applyBorder="1" applyAlignment="1" applyProtection="1">
      <alignment horizontal="left"/>
    </xf>
    <xf numFmtId="0" fontId="6" fillId="0" borderId="0" xfId="3" applyFont="1" applyBorder="1" applyAlignment="1" applyProtection="1"/>
    <xf numFmtId="0" fontId="6" fillId="0" borderId="0" xfId="3" applyFont="1" applyFill="1" applyBorder="1" applyAlignment="1" applyProtection="1"/>
    <xf numFmtId="0" fontId="8" fillId="0" borderId="0" xfId="3" applyFont="1" applyFill="1" applyBorder="1" applyAlignment="1" applyProtection="1">
      <alignment horizontal="center"/>
    </xf>
    <xf numFmtId="164" fontId="6" fillId="0" borderId="0" xfId="3" applyNumberFormat="1" applyFont="1" applyFill="1" applyBorder="1" applyAlignment="1" applyProtection="1">
      <alignment horizontal="right"/>
    </xf>
    <xf numFmtId="3" fontId="6" fillId="0" borderId="0" xfId="3" applyNumberFormat="1" applyFont="1" applyFill="1" applyBorder="1" applyAlignment="1" applyProtection="1">
      <alignment horizontal="right"/>
    </xf>
    <xf numFmtId="0" fontId="6" fillId="0" borderId="3" xfId="3" applyFont="1" applyBorder="1" applyProtection="1"/>
    <xf numFmtId="164" fontId="6" fillId="0" borderId="11" xfId="3" applyNumberFormat="1" applyFont="1" applyFill="1" applyBorder="1" applyAlignment="1" applyProtection="1">
      <alignment horizontal="center"/>
    </xf>
    <xf numFmtId="0" fontId="3" fillId="0" borderId="0" xfId="3" applyFont="1" applyBorder="1" applyProtection="1"/>
    <xf numFmtId="164" fontId="6" fillId="0" borderId="0" xfId="3" applyNumberFormat="1" applyFont="1" applyFill="1" applyBorder="1" applyAlignment="1" applyProtection="1">
      <alignment horizontal="center"/>
    </xf>
    <xf numFmtId="164" fontId="6" fillId="0" borderId="0" xfId="3" applyNumberFormat="1" applyFont="1" applyBorder="1" applyAlignment="1" applyProtection="1">
      <alignment horizontal="right"/>
    </xf>
    <xf numFmtId="3" fontId="6" fillId="0" borderId="0" xfId="3" applyNumberFormat="1" applyFont="1" applyBorder="1" applyAlignment="1" applyProtection="1">
      <alignment horizontal="right"/>
    </xf>
    <xf numFmtId="0" fontId="9" fillId="0" borderId="0" xfId="3" applyFont="1" applyBorder="1" applyProtection="1"/>
    <xf numFmtId="0" fontId="3" fillId="0" borderId="0" xfId="3" applyFont="1" applyAlignment="1" applyProtection="1">
      <alignment horizontal="center"/>
    </xf>
    <xf numFmtId="164" fontId="6" fillId="0" borderId="12" xfId="3" applyNumberFormat="1" applyFont="1" applyFill="1" applyBorder="1" applyAlignment="1" applyProtection="1">
      <alignment horizontal="center"/>
    </xf>
    <xf numFmtId="166" fontId="8" fillId="0" borderId="12" xfId="3" applyNumberFormat="1" applyFont="1" applyFill="1" applyBorder="1" applyAlignment="1" applyProtection="1">
      <alignment horizontal="center"/>
    </xf>
    <xf numFmtId="166" fontId="8" fillId="0" borderId="0" xfId="3" applyNumberFormat="1" applyFont="1" applyFill="1" applyBorder="1" applyAlignment="1" applyProtection="1">
      <alignment horizontal="center"/>
    </xf>
    <xf numFmtId="3" fontId="6" fillId="0" borderId="12" xfId="3" applyNumberFormat="1" applyFont="1" applyFill="1" applyBorder="1" applyAlignment="1" applyProtection="1">
      <alignment horizontal="center"/>
    </xf>
    <xf numFmtId="3" fontId="6" fillId="0" borderId="0" xfId="3" applyNumberFormat="1" applyFont="1" applyFill="1" applyBorder="1" applyAlignment="1" applyProtection="1">
      <alignment horizontal="center"/>
    </xf>
    <xf numFmtId="43" fontId="6" fillId="0" borderId="12" xfId="1" applyNumberFormat="1" applyFont="1" applyBorder="1" applyAlignment="1" applyProtection="1">
      <alignment horizontal="center"/>
    </xf>
    <xf numFmtId="1" fontId="6" fillId="0" borderId="0" xfId="3" applyNumberFormat="1" applyFont="1" applyBorder="1" applyAlignment="1" applyProtection="1">
      <alignment horizontal="center"/>
    </xf>
    <xf numFmtId="168" fontId="6" fillId="0" borderId="12" xfId="1" applyNumberFormat="1" applyFont="1" applyBorder="1" applyAlignment="1" applyProtection="1">
      <alignment horizontal="center"/>
    </xf>
    <xf numFmtId="168" fontId="6" fillId="0" borderId="0" xfId="1" applyNumberFormat="1" applyFont="1" applyBorder="1" applyAlignment="1" applyProtection="1">
      <alignment horizontal="center"/>
    </xf>
    <xf numFmtId="168" fontId="6" fillId="0" borderId="12" xfId="1" applyNumberFormat="1" applyFont="1" applyBorder="1" applyAlignment="1" applyProtection="1">
      <alignment horizontal="right"/>
    </xf>
    <xf numFmtId="168" fontId="6" fillId="0" borderId="0" xfId="1" applyNumberFormat="1" applyFont="1" applyBorder="1" applyAlignment="1" applyProtection="1">
      <alignment horizontal="right"/>
    </xf>
    <xf numFmtId="168" fontId="6" fillId="0" borderId="0" xfId="1" applyNumberFormat="1" applyFont="1" applyBorder="1" applyProtection="1"/>
    <xf numFmtId="0" fontId="5" fillId="0" borderId="0" xfId="3" applyFont="1" applyBorder="1" applyProtection="1"/>
    <xf numFmtId="0" fontId="5" fillId="0" borderId="0" xfId="3" applyFont="1" applyBorder="1" applyAlignment="1" applyProtection="1">
      <alignment horizontal="centerContinuous"/>
    </xf>
    <xf numFmtId="0" fontId="5" fillId="0" borderId="0" xfId="3" applyFont="1" applyBorder="1" applyAlignment="1" applyProtection="1">
      <alignment horizontal="center"/>
    </xf>
    <xf numFmtId="42" fontId="10" fillId="0" borderId="0" xfId="3" applyNumberFormat="1" applyFont="1" applyBorder="1" applyAlignment="1" applyProtection="1">
      <alignment horizontal="center"/>
    </xf>
    <xf numFmtId="42" fontId="5" fillId="0" borderId="0" xfId="3" applyNumberFormat="1" applyFont="1" applyBorder="1" applyAlignment="1" applyProtection="1">
      <alignment horizontal="center"/>
    </xf>
    <xf numFmtId="14" fontId="5" fillId="0" borderId="0" xfId="3" applyNumberFormat="1" applyFont="1" applyBorder="1" applyAlignment="1" applyProtection="1">
      <alignment horizontal="center"/>
    </xf>
    <xf numFmtId="0" fontId="6" fillId="0" borderId="0" xfId="3" applyFont="1" applyProtection="1"/>
    <xf numFmtId="164" fontId="6" fillId="0" borderId="0" xfId="3" applyNumberFormat="1" applyFont="1" applyBorder="1" applyAlignment="1" applyProtection="1">
      <alignment horizontal="center"/>
    </xf>
    <xf numFmtId="1" fontId="6" fillId="0" borderId="12" xfId="3" applyNumberFormat="1" applyFont="1" applyBorder="1" applyAlignment="1" applyProtection="1">
      <alignment horizontal="center"/>
    </xf>
    <xf numFmtId="166" fontId="6" fillId="0" borderId="12" xfId="3" applyNumberFormat="1" applyFont="1" applyBorder="1" applyAlignment="1" applyProtection="1">
      <alignment horizontal="center"/>
    </xf>
    <xf numFmtId="166" fontId="6" fillId="0" borderId="0" xfId="3" applyNumberFormat="1" applyFont="1" applyBorder="1" applyAlignment="1" applyProtection="1">
      <alignment horizontal="center"/>
    </xf>
    <xf numFmtId="2" fontId="6" fillId="0" borderId="0" xfId="3" applyNumberFormat="1" applyFont="1" applyBorder="1" applyAlignment="1" applyProtection="1">
      <alignment horizontal="center"/>
    </xf>
    <xf numFmtId="168" fontId="6" fillId="0" borderId="3" xfId="1" applyNumberFormat="1" applyFont="1" applyBorder="1" applyProtection="1"/>
    <xf numFmtId="0" fontId="6" fillId="0" borderId="0" xfId="3" applyFont="1" applyAlignment="1" applyProtection="1">
      <alignment horizontal="center"/>
    </xf>
    <xf numFmtId="166" fontId="8" fillId="0" borderId="0" xfId="3" applyNumberFormat="1" applyFont="1" applyBorder="1" applyAlignment="1" applyProtection="1">
      <alignment horizontal="center"/>
    </xf>
    <xf numFmtId="44" fontId="6" fillId="0" borderId="12" xfId="3" applyNumberFormat="1" applyFont="1" applyBorder="1" applyAlignment="1" applyProtection="1">
      <alignment horizontal="center"/>
    </xf>
    <xf numFmtId="3" fontId="6" fillId="0" borderId="12" xfId="3" applyNumberFormat="1" applyFont="1" applyBorder="1" applyAlignment="1" applyProtection="1">
      <alignment horizontal="right"/>
    </xf>
    <xf numFmtId="2" fontId="6" fillId="0" borderId="12" xfId="1" applyNumberFormat="1" applyFont="1" applyBorder="1" applyAlignment="1" applyProtection="1">
      <alignment horizontal="center"/>
    </xf>
    <xf numFmtId="168" fontId="6" fillId="0" borderId="0" xfId="1" applyNumberFormat="1" applyFont="1" applyProtection="1"/>
    <xf numFmtId="164" fontId="8" fillId="0" borderId="0" xfId="3" applyNumberFormat="1" applyFont="1" applyFill="1" applyBorder="1" applyAlignment="1" applyProtection="1">
      <alignment horizontal="center"/>
    </xf>
    <xf numFmtId="3" fontId="6" fillId="0" borderId="0" xfId="3" applyNumberFormat="1" applyFont="1" applyBorder="1" applyProtection="1"/>
    <xf numFmtId="0" fontId="6" fillId="0" borderId="0" xfId="3" applyFont="1" applyFill="1" applyBorder="1" applyProtection="1"/>
    <xf numFmtId="168" fontId="6" fillId="0" borderId="0" xfId="1" applyNumberFormat="1" applyFont="1" applyBorder="1" applyAlignment="1" applyProtection="1"/>
    <xf numFmtId="0" fontId="9" fillId="0" borderId="2" xfId="3" applyFont="1" applyBorder="1" applyProtection="1"/>
    <xf numFmtId="0" fontId="6" fillId="0" borderId="2" xfId="3" applyFont="1" applyBorder="1" applyProtection="1"/>
    <xf numFmtId="0" fontId="6" fillId="0" borderId="2" xfId="3" applyFont="1" applyFill="1" applyBorder="1" applyProtection="1"/>
    <xf numFmtId="164" fontId="6" fillId="0" borderId="2" xfId="3" applyNumberFormat="1" applyFont="1" applyFill="1" applyBorder="1" applyAlignment="1" applyProtection="1">
      <alignment horizontal="right"/>
    </xf>
    <xf numFmtId="0" fontId="8" fillId="0" borderId="2" xfId="3" applyFont="1" applyFill="1" applyBorder="1" applyAlignment="1" applyProtection="1">
      <alignment horizontal="center"/>
    </xf>
    <xf numFmtId="0" fontId="6" fillId="0" borderId="2" xfId="3" applyFont="1" applyFill="1" applyBorder="1" applyAlignment="1" applyProtection="1">
      <alignment horizontal="right"/>
    </xf>
    <xf numFmtId="168" fontId="6" fillId="0" borderId="2" xfId="1" applyNumberFormat="1" applyFont="1" applyFill="1" applyBorder="1" applyAlignment="1" applyProtection="1">
      <alignment horizontal="right"/>
    </xf>
    <xf numFmtId="165" fontId="6" fillId="0" borderId="0" xfId="3" applyNumberFormat="1" applyFont="1" applyBorder="1" applyAlignment="1" applyProtection="1">
      <alignment horizontal="left"/>
    </xf>
    <xf numFmtId="0" fontId="6" fillId="0" borderId="0" xfId="3" applyNumberFormat="1" applyFont="1" applyFill="1" applyBorder="1" applyAlignment="1" applyProtection="1"/>
    <xf numFmtId="0" fontId="8" fillId="0" borderId="0" xfId="3" applyNumberFormat="1" applyFont="1" applyFill="1" applyBorder="1" applyAlignment="1" applyProtection="1">
      <alignment horizontal="center"/>
    </xf>
    <xf numFmtId="0" fontId="6" fillId="0" borderId="0" xfId="3" applyNumberFormat="1" applyFont="1" applyBorder="1" applyProtection="1"/>
    <xf numFmtId="0" fontId="9" fillId="0" borderId="0" xfId="3" applyFont="1" applyBorder="1" applyAlignment="1" applyProtection="1">
      <alignment horizontal="left"/>
    </xf>
    <xf numFmtId="0" fontId="6" fillId="0" borderId="0" xfId="3" applyFont="1" applyBorder="1" applyAlignment="1" applyProtection="1">
      <alignment horizontal="left"/>
    </xf>
    <xf numFmtId="164" fontId="6" fillId="0" borderId="0" xfId="3" applyNumberFormat="1" applyFont="1" applyBorder="1" applyAlignment="1" applyProtection="1">
      <alignment horizontal="left"/>
    </xf>
    <xf numFmtId="0" fontId="8" fillId="0" borderId="0" xfId="3" applyFont="1" applyBorder="1" applyAlignment="1" applyProtection="1">
      <alignment horizontal="center"/>
    </xf>
    <xf numFmtId="3" fontId="6" fillId="0" borderId="0" xfId="3" applyNumberFormat="1" applyFont="1" applyBorder="1" applyAlignment="1" applyProtection="1">
      <alignment horizontal="left" vertical="center"/>
    </xf>
    <xf numFmtId="0" fontId="6" fillId="0" borderId="0" xfId="3" applyFont="1" applyBorder="1" applyAlignment="1" applyProtection="1">
      <alignment horizontal="left" vertical="center"/>
    </xf>
    <xf numFmtId="168" fontId="8" fillId="0" borderId="0" xfId="1" applyNumberFormat="1" applyFont="1" applyBorder="1" applyAlignment="1" applyProtection="1">
      <alignment horizontal="center"/>
    </xf>
    <xf numFmtId="168" fontId="6" fillId="0" borderId="0" xfId="1" applyNumberFormat="1" applyFont="1" applyBorder="1" applyAlignment="1" applyProtection="1">
      <alignment horizontal="left" vertical="center"/>
    </xf>
    <xf numFmtId="168" fontId="8" fillId="0" borderId="0" xfId="1" applyNumberFormat="1" applyFont="1" applyFill="1" applyBorder="1" applyAlignment="1" applyProtection="1">
      <alignment horizontal="center"/>
    </xf>
    <xf numFmtId="168" fontId="6" fillId="0" borderId="2" xfId="1" applyNumberFormat="1" applyFont="1" applyBorder="1" applyAlignment="1" applyProtection="1">
      <alignment horizontal="right"/>
    </xf>
    <xf numFmtId="168" fontId="8" fillId="0" borderId="2" xfId="1" applyNumberFormat="1" applyFont="1" applyBorder="1" applyAlignment="1" applyProtection="1">
      <alignment horizontal="center"/>
    </xf>
    <xf numFmtId="168" fontId="6" fillId="0" borderId="2" xfId="1" applyNumberFormat="1" applyFont="1" applyBorder="1" applyProtection="1"/>
    <xf numFmtId="44" fontId="7" fillId="0" borderId="0" xfId="0" applyFont="1" applyBorder="1" applyAlignment="1" applyProtection="1">
      <alignment horizontal="left"/>
    </xf>
    <xf numFmtId="44" fontId="6" fillId="0" borderId="0" xfId="0" applyFont="1" applyBorder="1" applyProtection="1"/>
    <xf numFmtId="44" fontId="9" fillId="0" borderId="0" xfId="0" applyFont="1" applyBorder="1" applyProtection="1"/>
    <xf numFmtId="44" fontId="9" fillId="0" borderId="2" xfId="0" applyFont="1" applyBorder="1" applyProtection="1"/>
    <xf numFmtId="44" fontId="6" fillId="0" borderId="2" xfId="0" applyFont="1" applyBorder="1" applyProtection="1"/>
    <xf numFmtId="49" fontId="2" fillId="0" borderId="2" xfId="4" applyNumberFormat="1" applyFont="1" applyBorder="1" applyProtection="1"/>
    <xf numFmtId="168" fontId="6" fillId="0" borderId="0" xfId="1" applyNumberFormat="1" applyFont="1" applyFill="1" applyBorder="1" applyAlignment="1" applyProtection="1"/>
    <xf numFmtId="168" fontId="6" fillId="0" borderId="0" xfId="1" applyNumberFormat="1" applyFont="1" applyFill="1" applyBorder="1" applyAlignment="1" applyProtection="1">
      <alignment horizontal="right"/>
    </xf>
    <xf numFmtId="0" fontId="5" fillId="0" borderId="0" xfId="3" applyFont="1" applyBorder="1" applyAlignment="1" applyProtection="1">
      <alignment horizontal="left"/>
    </xf>
    <xf numFmtId="3" fontId="6" fillId="0" borderId="0" xfId="3" applyNumberFormat="1" applyFont="1" applyProtection="1"/>
    <xf numFmtId="44" fontId="15" fillId="0" borderId="0" xfId="0" applyFont="1" applyAlignment="1" applyProtection="1">
      <alignment vertical="center"/>
    </xf>
    <xf numFmtId="1" fontId="6" fillId="0" borderId="3" xfId="0" applyNumberFormat="1" applyFont="1" applyBorder="1" applyAlignment="1" applyProtection="1">
      <alignment horizontal="center" vertical="center"/>
    </xf>
    <xf numFmtId="0" fontId="6" fillId="0" borderId="0" xfId="3" applyFont="1" applyBorder="1" applyAlignment="1" applyProtection="1">
      <alignment horizontal="right"/>
    </xf>
    <xf numFmtId="168" fontId="11" fillId="0" borderId="0" xfId="1" applyNumberFormat="1" applyFont="1" applyBorder="1" applyAlignment="1" applyProtection="1">
      <alignment horizontal="right"/>
    </xf>
    <xf numFmtId="0" fontId="12" fillId="0" borderId="0" xfId="3" applyFont="1" applyProtection="1"/>
    <xf numFmtId="0" fontId="12" fillId="0" borderId="0" xfId="3" applyFont="1" applyBorder="1" applyProtection="1"/>
    <xf numFmtId="168" fontId="11" fillId="0" borderId="3" xfId="1" applyNumberFormat="1" applyFont="1" applyBorder="1" applyAlignment="1" applyProtection="1">
      <alignment horizontal="right"/>
    </xf>
    <xf numFmtId="169" fontId="7" fillId="0" borderId="4" xfId="2" applyNumberFormat="1" applyFont="1" applyBorder="1" applyAlignment="1">
      <alignment horizontal="right"/>
    </xf>
    <xf numFmtId="41" fontId="6" fillId="0" borderId="0" xfId="3" applyNumberFormat="1" applyFont="1" applyBorder="1"/>
    <xf numFmtId="14" fontId="6" fillId="0" borderId="0" xfId="3" applyNumberFormat="1" applyFont="1" applyFill="1" applyBorder="1" applyProtection="1"/>
    <xf numFmtId="170" fontId="6" fillId="0" borderId="12" xfId="1" applyNumberFormat="1" applyFont="1" applyBorder="1" applyAlignment="1" applyProtection="1">
      <alignment horizontal="center"/>
      <protection locked="0"/>
    </xf>
    <xf numFmtId="43" fontId="6" fillId="0" borderId="12" xfId="1" applyNumberFormat="1" applyFont="1" applyBorder="1" applyAlignment="1" applyProtection="1">
      <alignment horizontal="center"/>
      <protection locked="0"/>
    </xf>
    <xf numFmtId="43" fontId="6" fillId="0" borderId="12" xfId="1" applyNumberFormat="1" applyFont="1" applyFill="1" applyBorder="1" applyAlignment="1" applyProtection="1">
      <alignment horizontal="center"/>
      <protection locked="0"/>
    </xf>
    <xf numFmtId="0" fontId="6" fillId="0" borderId="3" xfId="1" applyNumberFormat="1" applyFont="1" applyBorder="1" applyAlignment="1">
      <alignment horizontal="center"/>
    </xf>
    <xf numFmtId="0" fontId="5" fillId="0" borderId="0" xfId="3" quotePrefix="1" applyFont="1" applyBorder="1" applyAlignment="1">
      <alignment horizontal="left"/>
    </xf>
    <xf numFmtId="0" fontId="23" fillId="0" borderId="0" xfId="3" applyFont="1" applyBorder="1" applyAlignment="1">
      <alignment vertical="center"/>
    </xf>
    <xf numFmtId="49" fontId="24" fillId="0" borderId="0" xfId="7" applyNumberFormat="1" applyFont="1" applyAlignment="1">
      <alignment horizontal="left" vertical="center" wrapText="1"/>
    </xf>
    <xf numFmtId="0" fontId="20" fillId="0" borderId="0" xfId="3" applyFont="1" applyBorder="1" applyAlignment="1">
      <alignment vertical="center"/>
    </xf>
    <xf numFmtId="0" fontId="6" fillId="0" borderId="10" xfId="3" applyFont="1" applyBorder="1" applyAlignment="1">
      <alignment vertical="center"/>
    </xf>
    <xf numFmtId="0" fontId="6" fillId="0" borderId="10" xfId="3" applyFont="1" applyBorder="1"/>
    <xf numFmtId="0" fontId="9" fillId="0" borderId="10" xfId="3" applyFont="1" applyBorder="1"/>
    <xf numFmtId="0" fontId="8" fillId="0" borderId="10" xfId="3" applyFont="1" applyBorder="1" applyAlignment="1">
      <alignment horizontal="center"/>
    </xf>
    <xf numFmtId="168" fontId="6" fillId="0" borderId="0" xfId="8" applyNumberFormat="1" applyFont="1" applyBorder="1" applyAlignment="1" applyProtection="1">
      <alignment horizontal="right"/>
      <protection locked="0"/>
    </xf>
    <xf numFmtId="168" fontId="6" fillId="0" borderId="0" xfId="8" applyNumberFormat="1" applyFont="1" applyBorder="1" applyAlignment="1" applyProtection="1">
      <alignment horizontal="center"/>
      <protection locked="0"/>
    </xf>
    <xf numFmtId="168" fontId="8" fillId="0" borderId="0" xfId="8" applyNumberFormat="1" applyFont="1" applyBorder="1" applyAlignment="1" applyProtection="1">
      <alignment horizontal="center"/>
      <protection locked="0"/>
    </xf>
    <xf numFmtId="168" fontId="6" fillId="0" borderId="12" xfId="8" applyNumberFormat="1" applyFont="1" applyBorder="1" applyAlignment="1" applyProtection="1">
      <alignment horizontal="right"/>
      <protection locked="0"/>
    </xf>
    <xf numFmtId="168" fontId="6" fillId="0" borderId="0" xfId="8" applyNumberFormat="1" applyFont="1" applyBorder="1" applyAlignment="1" applyProtection="1">
      <alignment horizontal="right"/>
    </xf>
    <xf numFmtId="168" fontId="6" fillId="0" borderId="0" xfId="8" applyNumberFormat="1" applyFont="1" applyBorder="1"/>
    <xf numFmtId="168" fontId="6" fillId="0" borderId="0" xfId="8" applyNumberFormat="1" applyFont="1" applyBorder="1" applyAlignment="1">
      <alignment horizontal="right"/>
    </xf>
    <xf numFmtId="168" fontId="6" fillId="0" borderId="3" xfId="8" applyNumberFormat="1" applyFont="1" applyBorder="1" applyAlignment="1" applyProtection="1">
      <alignment horizontal="right"/>
      <protection locked="0"/>
    </xf>
    <xf numFmtId="168" fontId="6" fillId="0" borderId="0" xfId="8" applyNumberFormat="1" applyFont="1" applyBorder="1" applyAlignment="1">
      <alignment horizontal="center"/>
    </xf>
    <xf numFmtId="168" fontId="8" fillId="0" borderId="0" xfId="8" applyNumberFormat="1" applyFont="1" applyBorder="1" applyAlignment="1">
      <alignment horizontal="center"/>
    </xf>
    <xf numFmtId="168" fontId="6" fillId="0" borderId="0" xfId="8" applyNumberFormat="1" applyFont="1"/>
    <xf numFmtId="168" fontId="6" fillId="0" borderId="0" xfId="8" applyNumberFormat="1" applyFont="1" applyBorder="1" applyAlignment="1" applyProtection="1">
      <alignment horizontal="left"/>
      <protection locked="0"/>
    </xf>
    <xf numFmtId="168" fontId="6" fillId="0" borderId="0" xfId="8" applyNumberFormat="1" applyFont="1" applyBorder="1" applyAlignment="1" applyProtection="1">
      <alignment horizontal="left" vertical="center"/>
      <protection locked="0"/>
    </xf>
    <xf numFmtId="168" fontId="6" fillId="0" borderId="0" xfId="8" applyNumberFormat="1" applyFont="1" applyBorder="1" applyAlignment="1">
      <alignment horizontal="left" vertical="center"/>
    </xf>
    <xf numFmtId="168" fontId="6" fillId="0" borderId="11" xfId="8" applyNumberFormat="1" applyFont="1" applyFill="1" applyBorder="1" applyAlignment="1" applyProtection="1">
      <alignment horizontal="center"/>
      <protection locked="0"/>
    </xf>
    <xf numFmtId="168" fontId="6" fillId="0" borderId="0" xfId="8" applyNumberFormat="1" applyFont="1" applyFill="1" applyBorder="1" applyAlignment="1" applyProtection="1">
      <alignment horizontal="center"/>
      <protection locked="0"/>
    </xf>
    <xf numFmtId="168" fontId="8" fillId="0" borderId="0" xfId="8" applyNumberFormat="1" applyFont="1" applyFill="1" applyBorder="1" applyAlignment="1" applyProtection="1">
      <alignment horizontal="center"/>
      <protection locked="0"/>
    </xf>
    <xf numFmtId="168" fontId="6" fillId="0" borderId="3" xfId="8" applyNumberFormat="1" applyFont="1" applyBorder="1"/>
    <xf numFmtId="168" fontId="6" fillId="0" borderId="10" xfId="8" applyNumberFormat="1" applyFont="1" applyBorder="1" applyAlignment="1">
      <alignment horizontal="right"/>
    </xf>
    <xf numFmtId="168" fontId="6" fillId="0" borderId="10" xfId="8" applyNumberFormat="1" applyFont="1" applyBorder="1" applyAlignment="1" applyProtection="1">
      <alignment horizontal="right"/>
      <protection locked="0"/>
    </xf>
    <xf numFmtId="168" fontId="8" fillId="0" borderId="10" xfId="8" applyNumberFormat="1" applyFont="1" applyBorder="1" applyAlignment="1" applyProtection="1">
      <alignment horizontal="center"/>
      <protection locked="0"/>
    </xf>
    <xf numFmtId="168" fontId="6" fillId="0" borderId="10" xfId="8" applyNumberFormat="1" applyFont="1" applyBorder="1"/>
    <xf numFmtId="168" fontId="6" fillId="0" borderId="11" xfId="8" applyNumberFormat="1" applyFont="1" applyBorder="1" applyAlignment="1" applyProtection="1">
      <alignment horizontal="right"/>
      <protection locked="0"/>
    </xf>
    <xf numFmtId="169" fontId="6" fillId="0" borderId="10" xfId="2" applyNumberFormat="1" applyFont="1" applyBorder="1" applyAlignment="1">
      <alignment horizontal="right"/>
    </xf>
    <xf numFmtId="0" fontId="7" fillId="0" borderId="0" xfId="3" applyFont="1" applyBorder="1"/>
    <xf numFmtId="1" fontId="19" fillId="0" borderId="17" xfId="0" applyNumberFormat="1" applyFont="1" applyFill="1" applyBorder="1" applyAlignment="1">
      <alignment horizontal="center"/>
    </xf>
    <xf numFmtId="1" fontId="19" fillId="0" borderId="8" xfId="0" applyNumberFormat="1" applyFont="1" applyFill="1" applyBorder="1" applyAlignment="1">
      <alignment horizontal="center"/>
    </xf>
    <xf numFmtId="1" fontId="19" fillId="0" borderId="8" xfId="6" applyNumberFormat="1" applyFont="1" applyFill="1" applyBorder="1" applyAlignment="1">
      <alignment horizontal="center"/>
    </xf>
    <xf numFmtId="1" fontId="19" fillId="0" borderId="17" xfId="6" applyNumberFormat="1" applyFont="1" applyFill="1" applyBorder="1" applyAlignment="1">
      <alignment horizontal="center"/>
    </xf>
    <xf numFmtId="14" fontId="6" fillId="0" borderId="0" xfId="3" applyNumberFormat="1" applyFont="1" applyBorder="1" applyAlignment="1">
      <alignment vertical="center"/>
    </xf>
    <xf numFmtId="0" fontId="26" fillId="0" borderId="0" xfId="3" applyFont="1" applyFill="1" applyBorder="1"/>
    <xf numFmtId="10" fontId="6" fillId="0" borderId="0" xfId="5" applyNumberFormat="1" applyFont="1" applyBorder="1"/>
    <xf numFmtId="3" fontId="6" fillId="0" borderId="3" xfId="3" applyNumberFormat="1" applyFont="1" applyBorder="1" applyAlignment="1" applyProtection="1">
      <alignment horizontal="center"/>
      <protection locked="0"/>
    </xf>
    <xf numFmtId="10" fontId="6" fillId="0" borderId="0" xfId="1" applyNumberFormat="1" applyFont="1" applyBorder="1"/>
    <xf numFmtId="0" fontId="0" fillId="0" borderId="0" xfId="3" applyFont="1" applyBorder="1" applyAlignment="1">
      <alignment vertical="center"/>
    </xf>
    <xf numFmtId="0" fontId="20" fillId="0" borderId="0" xfId="3" applyFont="1" applyFill="1" applyBorder="1" applyAlignment="1">
      <alignment vertical="center"/>
    </xf>
    <xf numFmtId="0" fontId="27" fillId="0" borderId="0" xfId="3" applyFont="1" applyFill="1" applyBorder="1" applyAlignment="1">
      <alignment vertical="center"/>
    </xf>
    <xf numFmtId="0" fontId="7" fillId="0" borderId="0" xfId="3" applyFont="1" applyFill="1" applyBorder="1" applyProtection="1"/>
    <xf numFmtId="171" fontId="6" fillId="0" borderId="12" xfId="8" quotePrefix="1" applyNumberFormat="1" applyFont="1" applyBorder="1" applyAlignment="1" applyProtection="1">
      <alignment horizontal="right"/>
      <protection locked="0"/>
    </xf>
    <xf numFmtId="172" fontId="6" fillId="0" borderId="12" xfId="8" applyNumberFormat="1" applyFont="1" applyBorder="1" applyAlignment="1" applyProtection="1">
      <alignment horizontal="right"/>
      <protection locked="0"/>
    </xf>
    <xf numFmtId="44" fontId="28" fillId="0" borderId="0" xfId="0" applyFont="1" applyAlignment="1">
      <alignment vertical="center"/>
    </xf>
    <xf numFmtId="164" fontId="6" fillId="0" borderId="3" xfId="3" applyNumberFormat="1" applyFont="1" applyFill="1" applyBorder="1" applyAlignment="1" applyProtection="1">
      <alignment horizontal="center"/>
      <protection locked="0"/>
    </xf>
    <xf numFmtId="0" fontId="6" fillId="0" borderId="3" xfId="3" applyFont="1" applyFill="1" applyBorder="1" applyAlignment="1" applyProtection="1">
      <alignment horizontal="center"/>
      <protection locked="0"/>
    </xf>
    <xf numFmtId="0" fontId="6" fillId="0" borderId="0" xfId="3" applyFont="1" applyFill="1" applyBorder="1" applyAlignment="1" applyProtection="1">
      <alignment horizontal="center"/>
      <protection locked="0"/>
    </xf>
    <xf numFmtId="0" fontId="6" fillId="0" borderId="0" xfId="3" applyFont="1" applyFill="1"/>
    <xf numFmtId="43" fontId="23" fillId="0" borderId="0" xfId="0" applyNumberFormat="1" applyFont="1" applyAlignment="1">
      <alignment vertical="center"/>
    </xf>
    <xf numFmtId="168" fontId="23" fillId="0" borderId="0" xfId="0" applyNumberFormat="1" applyFont="1" applyAlignment="1">
      <alignment vertical="center"/>
    </xf>
    <xf numFmtId="41" fontId="23" fillId="0" borderId="0" xfId="2" applyNumberFormat="1" applyFont="1" applyAlignment="1">
      <alignment vertical="center"/>
    </xf>
    <xf numFmtId="43" fontId="23" fillId="0" borderId="0" xfId="1" applyNumberFormat="1" applyFont="1" applyBorder="1" applyAlignment="1" applyProtection="1">
      <alignment horizontal="center"/>
    </xf>
    <xf numFmtId="43" fontId="23" fillId="0" borderId="0" xfId="1" applyNumberFormat="1" applyFont="1" applyBorder="1" applyAlignment="1" applyProtection="1">
      <alignment horizontal="center"/>
      <protection locked="0"/>
    </xf>
    <xf numFmtId="0" fontId="29" fillId="0" borderId="0" xfId="3" applyFont="1" applyBorder="1" applyAlignment="1" applyProtection="1">
      <alignment horizontal="left"/>
    </xf>
    <xf numFmtId="0" fontId="9" fillId="0" borderId="0" xfId="3" applyFont="1" applyBorder="1" applyAlignment="1" applyProtection="1"/>
    <xf numFmtId="168" fontId="9" fillId="0" borderId="0" xfId="1" applyNumberFormat="1" applyFont="1" applyBorder="1" applyAlignment="1" applyProtection="1"/>
    <xf numFmtId="168" fontId="30" fillId="0" borderId="0" xfId="1" applyNumberFormat="1" applyFont="1" applyBorder="1" applyAlignment="1" applyProtection="1">
      <alignment horizontal="center"/>
    </xf>
    <xf numFmtId="0" fontId="29" fillId="0" borderId="0" xfId="3" applyFont="1" applyBorder="1"/>
    <xf numFmtId="164" fontId="9" fillId="0" borderId="0" xfId="3" applyNumberFormat="1" applyFont="1" applyBorder="1" applyAlignment="1" applyProtection="1">
      <alignment horizontal="center"/>
      <protection locked="0"/>
    </xf>
    <xf numFmtId="0" fontId="9" fillId="0" borderId="0" xfId="3" applyFont="1" applyBorder="1" applyAlignment="1" applyProtection="1">
      <alignment horizontal="center"/>
      <protection locked="0"/>
    </xf>
    <xf numFmtId="0" fontId="29" fillId="0" borderId="0" xfId="3" applyFont="1" applyBorder="1" applyAlignment="1">
      <alignment horizontal="left"/>
    </xf>
    <xf numFmtId="168" fontId="9" fillId="0" borderId="0" xfId="1" applyNumberFormat="1" applyFont="1" applyBorder="1" applyAlignment="1"/>
    <xf numFmtId="168" fontId="30" fillId="0" borderId="0" xfId="1" applyNumberFormat="1" applyFont="1" applyBorder="1" applyAlignment="1">
      <alignment horizontal="center"/>
    </xf>
    <xf numFmtId="168" fontId="9" fillId="0" borderId="0" xfId="1" applyNumberFormat="1" applyFont="1" applyBorder="1" applyAlignment="1" applyProtection="1">
      <alignment horizontal="right"/>
      <protection locked="0"/>
    </xf>
    <xf numFmtId="49" fontId="21" fillId="0" borderId="0" xfId="7" applyNumberFormat="1" applyFont="1" applyAlignment="1">
      <alignment horizontal="left" vertical="center" wrapText="1"/>
    </xf>
    <xf numFmtId="44" fontId="16" fillId="0" borderId="0" xfId="0" applyFont="1" applyAlignment="1">
      <alignment horizontal="center"/>
    </xf>
    <xf numFmtId="0" fontId="26" fillId="0" borderId="0" xfId="3" applyFont="1" applyBorder="1" applyProtection="1"/>
    <xf numFmtId="10" fontId="6" fillId="3" borderId="12" xfId="5" applyNumberFormat="1" applyFont="1" applyFill="1" applyBorder="1" applyAlignment="1" applyProtection="1">
      <alignment horizontal="center"/>
    </xf>
    <xf numFmtId="168" fontId="6" fillId="3" borderId="12" xfId="1" applyNumberFormat="1" applyFont="1" applyFill="1" applyBorder="1" applyAlignment="1" applyProtection="1">
      <alignment horizontal="right"/>
      <protection locked="0"/>
    </xf>
    <xf numFmtId="43" fontId="6" fillId="3" borderId="12" xfId="1" applyNumberFormat="1" applyFont="1" applyFill="1" applyBorder="1" applyAlignment="1" applyProtection="1">
      <alignment horizontal="center"/>
      <protection locked="0"/>
    </xf>
    <xf numFmtId="166" fontId="6" fillId="3" borderId="12" xfId="3" applyNumberFormat="1" applyFont="1" applyFill="1" applyBorder="1" applyAlignment="1" applyProtection="1">
      <alignment horizontal="center"/>
      <protection locked="0"/>
    </xf>
    <xf numFmtId="10" fontId="6" fillId="3" borderId="12" xfId="5" applyNumberFormat="1" applyFont="1" applyFill="1" applyBorder="1" applyAlignment="1" applyProtection="1">
      <alignment horizontal="center"/>
      <protection locked="0"/>
    </xf>
    <xf numFmtId="2" fontId="6" fillId="3" borderId="12" xfId="1" applyNumberFormat="1" applyFont="1" applyFill="1" applyBorder="1" applyAlignment="1" applyProtection="1">
      <alignment horizontal="center"/>
      <protection locked="0"/>
    </xf>
    <xf numFmtId="2" fontId="6" fillId="3" borderId="12" xfId="3" applyNumberFormat="1" applyFont="1" applyFill="1" applyBorder="1" applyAlignment="1" applyProtection="1">
      <alignment horizontal="center"/>
      <protection locked="0"/>
    </xf>
    <xf numFmtId="0" fontId="6" fillId="3" borderId="0" xfId="3" applyFont="1" applyFill="1" applyBorder="1" applyProtection="1">
      <protection locked="0"/>
    </xf>
    <xf numFmtId="0" fontId="9" fillId="3" borderId="0" xfId="3" applyFont="1" applyFill="1" applyBorder="1" applyProtection="1">
      <protection locked="0"/>
    </xf>
    <xf numFmtId="14" fontId="6" fillId="2" borderId="0" xfId="3" applyNumberFormat="1" applyFont="1" applyFill="1" applyBorder="1" applyProtection="1">
      <protection locked="0"/>
    </xf>
    <xf numFmtId="41" fontId="6" fillId="3" borderId="12" xfId="3" applyNumberFormat="1" applyFont="1" applyFill="1" applyBorder="1" applyAlignment="1" applyProtection="1">
      <alignment horizontal="right"/>
      <protection locked="0"/>
    </xf>
    <xf numFmtId="0" fontId="6" fillId="0" borderId="12" xfId="3" applyFont="1" applyFill="1" applyBorder="1" applyAlignment="1" applyProtection="1">
      <alignment horizontal="center"/>
    </xf>
    <xf numFmtId="0" fontId="3" fillId="0" borderId="0" xfId="3" applyFont="1" applyFill="1" applyAlignment="1" applyProtection="1">
      <alignment horizontal="center"/>
    </xf>
    <xf numFmtId="43" fontId="6" fillId="0" borderId="12" xfId="1" applyNumberFormat="1" applyFont="1" applyFill="1" applyBorder="1" applyAlignment="1" applyProtection="1">
      <alignment horizontal="center"/>
    </xf>
    <xf numFmtId="10" fontId="6" fillId="0" borderId="12" xfId="5" applyNumberFormat="1" applyFont="1" applyFill="1" applyBorder="1" applyAlignment="1" applyProtection="1">
      <alignment horizontal="center"/>
    </xf>
    <xf numFmtId="1" fontId="6" fillId="0" borderId="0" xfId="3" applyNumberFormat="1" applyFont="1" applyFill="1" applyBorder="1" applyAlignment="1" applyProtection="1">
      <alignment horizontal="center"/>
    </xf>
    <xf numFmtId="168" fontId="6" fillId="0" borderId="12"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12" xfId="1" applyNumberFormat="1" applyFont="1" applyFill="1" applyBorder="1" applyAlignment="1" applyProtection="1">
      <alignment horizontal="right"/>
    </xf>
    <xf numFmtId="168" fontId="6" fillId="3" borderId="0" xfId="1" applyNumberFormat="1" applyFont="1" applyFill="1" applyBorder="1" applyAlignment="1" applyProtection="1">
      <alignment horizontal="right"/>
      <protection locked="0"/>
    </xf>
    <xf numFmtId="0" fontId="6" fillId="3" borderId="0" xfId="3" applyFont="1" applyFill="1" applyBorder="1" applyAlignment="1" applyProtection="1">
      <alignment horizontal="left"/>
      <protection locked="0"/>
    </xf>
    <xf numFmtId="0" fontId="6" fillId="3" borderId="3" xfId="0" applyNumberFormat="1" applyFont="1" applyFill="1" applyBorder="1" applyAlignment="1" applyProtection="1">
      <alignment horizontal="center"/>
      <protection locked="0"/>
    </xf>
    <xf numFmtId="164" fontId="6" fillId="3" borderId="12" xfId="3" applyNumberFormat="1" applyFont="1" applyFill="1" applyBorder="1" applyAlignment="1" applyProtection="1">
      <alignment horizontal="center"/>
      <protection locked="0"/>
    </xf>
    <xf numFmtId="168" fontId="6" fillId="3" borderId="12" xfId="8" applyNumberFormat="1" applyFont="1" applyFill="1" applyBorder="1" applyAlignment="1" applyProtection="1">
      <alignment horizontal="right"/>
      <protection locked="0"/>
    </xf>
    <xf numFmtId="164" fontId="6" fillId="3" borderId="0" xfId="3" applyNumberFormat="1" applyFont="1" applyFill="1" applyBorder="1" applyAlignment="1" applyProtection="1">
      <alignment horizontal="center"/>
      <protection locked="0"/>
    </xf>
    <xf numFmtId="171" fontId="6" fillId="0" borderId="12" xfId="8" quotePrefix="1" applyNumberFormat="1" applyFont="1" applyFill="1" applyBorder="1" applyAlignment="1" applyProtection="1">
      <alignment horizontal="right"/>
    </xf>
    <xf numFmtId="0" fontId="26" fillId="0" borderId="0" xfId="3" applyFont="1" applyBorder="1" applyAlignment="1" applyProtection="1"/>
    <xf numFmtId="0" fontId="26" fillId="0" borderId="0" xfId="3" applyFont="1" applyBorder="1" applyAlignment="1" applyProtection="1">
      <alignment vertical="center"/>
    </xf>
    <xf numFmtId="0" fontId="26" fillId="0" borderId="0" xfId="3" applyFont="1" applyBorder="1" applyAlignment="1">
      <alignment horizontal="center"/>
    </xf>
    <xf numFmtId="0" fontId="26" fillId="0" borderId="0" xfId="3" applyFont="1" applyBorder="1" applyAlignment="1" applyProtection="1">
      <alignment horizontal="center"/>
    </xf>
    <xf numFmtId="0" fontId="32" fillId="0" borderId="0" xfId="3" applyFont="1" applyBorder="1" applyProtection="1"/>
    <xf numFmtId="14" fontId="26" fillId="0" borderId="0" xfId="3" applyNumberFormat="1" applyFont="1" applyFill="1" applyBorder="1" applyProtection="1"/>
    <xf numFmtId="3" fontId="26" fillId="0" borderId="0" xfId="3" applyNumberFormat="1" applyFont="1" applyFill="1" applyBorder="1" applyAlignment="1" applyProtection="1">
      <alignment horizontal="right"/>
      <protection locked="0"/>
    </xf>
    <xf numFmtId="3" fontId="26" fillId="0" borderId="0" xfId="3" applyNumberFormat="1" applyFont="1" applyFill="1" applyBorder="1" applyAlignment="1" applyProtection="1">
      <alignment horizontal="right"/>
    </xf>
    <xf numFmtId="0" fontId="32" fillId="0" borderId="0" xfId="3" applyFont="1" applyBorder="1" applyAlignment="1" applyProtection="1">
      <alignment vertical="top"/>
    </xf>
    <xf numFmtId="3" fontId="26" fillId="0" borderId="0" xfId="3" applyNumberFormat="1" applyFont="1" applyBorder="1" applyAlignment="1" applyProtection="1">
      <alignment horizontal="right"/>
    </xf>
    <xf numFmtId="3" fontId="26" fillId="0" borderId="0" xfId="3" applyNumberFormat="1" applyFont="1" applyBorder="1" applyAlignment="1" applyProtection="1">
      <alignment horizontal="right"/>
      <protection locked="0"/>
    </xf>
    <xf numFmtId="168" fontId="26" fillId="0" borderId="0" xfId="1" applyNumberFormat="1" applyFont="1" applyBorder="1"/>
    <xf numFmtId="168" fontId="26" fillId="0" borderId="0" xfId="1" applyNumberFormat="1" applyFont="1" applyBorder="1" applyProtection="1"/>
    <xf numFmtId="14" fontId="26" fillId="0" borderId="0" xfId="3" applyNumberFormat="1" applyFont="1" applyBorder="1" applyAlignment="1" applyProtection="1">
      <alignment horizontal="centerContinuous"/>
    </xf>
    <xf numFmtId="0" fontId="26" fillId="0" borderId="0" xfId="3" applyFont="1" applyBorder="1" applyAlignment="1" applyProtection="1">
      <alignment horizontal="centerContinuous"/>
    </xf>
    <xf numFmtId="14" fontId="26" fillId="0" borderId="0" xfId="3" applyNumberFormat="1" applyFont="1" applyBorder="1" applyAlignment="1" applyProtection="1">
      <alignment horizontal="right"/>
    </xf>
    <xf numFmtId="14" fontId="26" fillId="0" borderId="0" xfId="3" applyNumberFormat="1" applyFont="1" applyBorder="1" applyAlignment="1" applyProtection="1">
      <alignment horizontal="left"/>
    </xf>
    <xf numFmtId="14" fontId="26" fillId="0" borderId="0" xfId="3" applyNumberFormat="1" applyFont="1" applyProtection="1"/>
    <xf numFmtId="0" fontId="26" fillId="0" borderId="0" xfId="3" applyFont="1" applyProtection="1"/>
    <xf numFmtId="168" fontId="26" fillId="0" borderId="0" xfId="1" applyNumberFormat="1" applyFont="1" applyProtection="1"/>
    <xf numFmtId="168" fontId="26" fillId="0" borderId="0" xfId="1" applyNumberFormat="1" applyFont="1" applyBorder="1" applyAlignment="1" applyProtection="1"/>
    <xf numFmtId="168" fontId="26" fillId="0" borderId="0" xfId="1" applyNumberFormat="1" applyFont="1" applyFill="1" applyBorder="1" applyAlignment="1" applyProtection="1">
      <alignment horizontal="right"/>
      <protection locked="0"/>
    </xf>
    <xf numFmtId="168" fontId="26" fillId="0" borderId="0" xfId="1" applyNumberFormat="1" applyFont="1" applyBorder="1" applyAlignment="1">
      <alignment horizontal="left" vertical="center"/>
    </xf>
    <xf numFmtId="3" fontId="26" fillId="0" borderId="0" xfId="3" applyNumberFormat="1" applyFont="1" applyBorder="1" applyAlignment="1" applyProtection="1">
      <alignment horizontal="left" vertical="center"/>
    </xf>
    <xf numFmtId="0" fontId="26" fillId="0" borderId="0" xfId="3" applyFont="1" applyBorder="1" applyAlignment="1" applyProtection="1">
      <alignment horizontal="left" vertical="center"/>
    </xf>
    <xf numFmtId="168" fontId="26" fillId="0" borderId="0" xfId="1" applyNumberFormat="1" applyFont="1" applyBorder="1" applyAlignment="1" applyProtection="1">
      <alignment horizontal="right"/>
    </xf>
    <xf numFmtId="168" fontId="26" fillId="0" borderId="0" xfId="1" applyNumberFormat="1" applyFont="1" applyBorder="1" applyAlignment="1" applyProtection="1">
      <alignment horizontal="right"/>
      <protection locked="0"/>
    </xf>
    <xf numFmtId="3" fontId="26" fillId="0" borderId="0" xfId="0" applyNumberFormat="1" applyFont="1" applyBorder="1" applyAlignment="1" applyProtection="1">
      <alignment horizontal="right"/>
    </xf>
    <xf numFmtId="168" fontId="26" fillId="0" borderId="0" xfId="1" applyNumberFormat="1" applyFont="1" applyFill="1" applyBorder="1" applyAlignment="1" applyProtection="1">
      <alignment horizontal="right"/>
    </xf>
    <xf numFmtId="168" fontId="26" fillId="0" borderId="0" xfId="1" applyNumberFormat="1" applyFont="1"/>
    <xf numFmtId="0" fontId="26" fillId="0" borderId="0" xfId="3" applyFont="1" applyBorder="1" applyAlignment="1" applyProtection="1">
      <alignment horizontal="right"/>
    </xf>
    <xf numFmtId="3" fontId="26" fillId="0" borderId="0" xfId="3" applyNumberFormat="1" applyFont="1"/>
    <xf numFmtId="168" fontId="26" fillId="0" borderId="3" xfId="1" applyNumberFormat="1" applyFont="1" applyBorder="1" applyAlignment="1" applyProtection="1">
      <alignment horizontal="right"/>
    </xf>
    <xf numFmtId="169" fontId="32" fillId="0" borderId="4" xfId="2" applyNumberFormat="1" applyFont="1" applyBorder="1" applyAlignment="1" applyProtection="1">
      <alignment horizontal="right"/>
    </xf>
    <xf numFmtId="0" fontId="26" fillId="0" borderId="0" xfId="3" applyFont="1" applyBorder="1"/>
    <xf numFmtId="0" fontId="32" fillId="0" borderId="0" xfId="3" applyFont="1" applyBorder="1" applyAlignment="1" applyProtection="1">
      <alignment wrapText="1"/>
    </xf>
    <xf numFmtId="168" fontId="6" fillId="0" borderId="0" xfId="1" applyNumberFormat="1" applyFont="1" applyFill="1" applyBorder="1" applyProtection="1">
      <protection locked="0"/>
    </xf>
    <xf numFmtId="0" fontId="33" fillId="0" borderId="0" xfId="3" applyFont="1" applyBorder="1" applyProtection="1"/>
    <xf numFmtId="0" fontId="33" fillId="4" borderId="0" xfId="3" applyFont="1" applyFill="1" applyBorder="1" applyProtection="1"/>
    <xf numFmtId="164" fontId="33" fillId="0" borderId="11" xfId="3" applyNumberFormat="1" applyFont="1" applyFill="1" applyBorder="1" applyAlignment="1" applyProtection="1">
      <alignment horizontal="center"/>
    </xf>
    <xf numFmtId="2" fontId="33" fillId="0" borderId="11" xfId="3" applyNumberFormat="1" applyFont="1" applyFill="1" applyBorder="1" applyAlignment="1" applyProtection="1">
      <alignment horizontal="center"/>
    </xf>
    <xf numFmtId="0" fontId="33" fillId="0" borderId="0" xfId="3" applyFont="1" applyBorder="1" applyAlignment="1" applyProtection="1"/>
    <xf numFmtId="44" fontId="33" fillId="0" borderId="0" xfId="0" applyFont="1" applyBorder="1" applyProtection="1"/>
    <xf numFmtId="168" fontId="33" fillId="0" borderId="0" xfId="1" applyNumberFormat="1" applyFont="1" applyBorder="1" applyProtection="1"/>
    <xf numFmtId="0" fontId="35" fillId="2" borderId="0" xfId="3" applyFont="1" applyFill="1" applyBorder="1" applyProtection="1">
      <protection locked="0"/>
    </xf>
    <xf numFmtId="0" fontId="34" fillId="0" borderId="0" xfId="3" applyFont="1" applyFill="1" applyBorder="1" applyAlignment="1" applyProtection="1">
      <alignment vertical="top"/>
    </xf>
    <xf numFmtId="3" fontId="36" fillId="0" borderId="0" xfId="3" applyNumberFormat="1" applyFont="1" applyBorder="1" applyAlignment="1" applyProtection="1">
      <alignment horizontal="center"/>
      <protection locked="0" hidden="1"/>
    </xf>
    <xf numFmtId="0" fontId="36" fillId="0" borderId="0" xfId="3" applyFont="1" applyBorder="1" applyProtection="1">
      <protection hidden="1"/>
    </xf>
    <xf numFmtId="168" fontId="36" fillId="0" borderId="0" xfId="1" applyNumberFormat="1" applyFont="1" applyBorder="1" applyProtection="1">
      <protection hidden="1"/>
    </xf>
    <xf numFmtId="0" fontId="36" fillId="0" borderId="0" xfId="3" applyFont="1" applyBorder="1" applyAlignment="1" applyProtection="1">
      <alignment horizontal="center"/>
      <protection hidden="1"/>
    </xf>
    <xf numFmtId="168" fontId="36" fillId="0" borderId="0" xfId="1" applyNumberFormat="1" applyFont="1" applyFill="1" applyBorder="1" applyAlignment="1" applyProtection="1">
      <alignment horizontal="right"/>
      <protection hidden="1"/>
    </xf>
    <xf numFmtId="10" fontId="36" fillId="0" borderId="0" xfId="5" applyNumberFormat="1" applyFont="1" applyBorder="1" applyProtection="1">
      <protection hidden="1"/>
    </xf>
    <xf numFmtId="168" fontId="36" fillId="0" borderId="0" xfId="1" applyNumberFormat="1" applyFont="1" applyBorder="1" applyAlignment="1" applyProtection="1">
      <alignment horizontal="right"/>
      <protection hidden="1"/>
    </xf>
    <xf numFmtId="168" fontId="36" fillId="0" borderId="3" xfId="1" applyNumberFormat="1" applyFont="1" applyBorder="1" applyAlignment="1" applyProtection="1">
      <alignment horizontal="right"/>
      <protection hidden="1"/>
    </xf>
    <xf numFmtId="1" fontId="6" fillId="3" borderId="12" xfId="5" applyNumberFormat="1" applyFont="1" applyFill="1" applyBorder="1" applyAlignment="1" applyProtection="1">
      <alignment horizontal="center"/>
      <protection locked="0"/>
    </xf>
    <xf numFmtId="2" fontId="6" fillId="0" borderId="12" xfId="3" applyNumberFormat="1" applyFont="1" applyBorder="1" applyAlignment="1" applyProtection="1">
      <alignment horizontal="center"/>
    </xf>
    <xf numFmtId="1" fontId="6" fillId="0" borderId="12" xfId="3" applyNumberFormat="1" applyFont="1" applyFill="1" applyBorder="1" applyAlignment="1" applyProtection="1">
      <alignment horizontal="center"/>
      <protection locked="0"/>
    </xf>
    <xf numFmtId="1" fontId="6" fillId="0" borderId="12" xfId="1" applyNumberFormat="1" applyFont="1" applyFill="1" applyBorder="1" applyAlignment="1" applyProtection="1">
      <alignment horizontal="center"/>
      <protection locked="0"/>
    </xf>
    <xf numFmtId="0" fontId="6" fillId="3" borderId="0" xfId="3" applyFont="1" applyFill="1" applyBorder="1" applyProtection="1"/>
    <xf numFmtId="168" fontId="6" fillId="0" borderId="0" xfId="1" applyNumberFormat="1" applyFont="1" applyFill="1" applyBorder="1" applyProtection="1"/>
    <xf numFmtId="168" fontId="6" fillId="3" borderId="0" xfId="1" applyNumberFormat="1" applyFont="1" applyFill="1" applyBorder="1" applyAlignment="1" applyProtection="1">
      <alignment horizontal="right"/>
    </xf>
    <xf numFmtId="168" fontId="6" fillId="0" borderId="0" xfId="1" applyNumberFormat="1" applyFont="1" applyFill="1" applyProtection="1">
      <protection locked="0"/>
    </xf>
    <xf numFmtId="168" fontId="34" fillId="0" borderId="0" xfId="1" applyNumberFormat="1" applyFont="1" applyProtection="1"/>
    <xf numFmtId="1" fontId="6" fillId="3" borderId="12" xfId="1" applyNumberFormat="1" applyFont="1" applyFill="1" applyBorder="1" applyAlignment="1" applyProtection="1">
      <alignment horizontal="center"/>
      <protection locked="0"/>
    </xf>
    <xf numFmtId="0" fontId="37" fillId="0" borderId="0" xfId="3" applyFont="1" applyBorder="1" applyAlignment="1" applyProtection="1">
      <alignment vertical="center"/>
    </xf>
    <xf numFmtId="0" fontId="37" fillId="0" borderId="0" xfId="3" applyFont="1" applyBorder="1" applyProtection="1"/>
    <xf numFmtId="1" fontId="16" fillId="0" borderId="13" xfId="0" applyNumberFormat="1" applyFont="1" applyFill="1" applyBorder="1" applyAlignment="1">
      <alignment horizontal="center"/>
    </xf>
    <xf numFmtId="44" fontId="16" fillId="0" borderId="13" xfId="0" applyFont="1" applyFill="1" applyBorder="1" applyAlignment="1">
      <alignment horizontal="center"/>
    </xf>
    <xf numFmtId="1" fontId="16" fillId="5" borderId="13" xfId="0" applyNumberFormat="1" applyFont="1" applyFill="1" applyBorder="1" applyAlignment="1">
      <alignment horizontal="center"/>
    </xf>
    <xf numFmtId="14" fontId="26" fillId="0" borderId="0" xfId="3" applyNumberFormat="1" applyFont="1" applyFill="1" applyBorder="1" applyAlignment="1" applyProtection="1">
      <alignment vertical="center"/>
    </xf>
    <xf numFmtId="0" fontId="26" fillId="0" borderId="0" xfId="3" applyFont="1" applyFill="1" applyBorder="1" applyAlignment="1" applyProtection="1"/>
    <xf numFmtId="0" fontId="26" fillId="0" borderId="0" xfId="3" applyFont="1" applyFill="1" applyBorder="1" applyProtection="1"/>
    <xf numFmtId="43" fontId="6" fillId="3" borderId="12" xfId="1" applyNumberFormat="1" applyFont="1" applyFill="1" applyBorder="1" applyAlignment="1" applyProtection="1">
      <alignment horizontal="right"/>
      <protection locked="0"/>
    </xf>
    <xf numFmtId="0" fontId="6" fillId="0" borderId="10" xfId="3" applyFont="1" applyBorder="1" applyAlignment="1" applyProtection="1">
      <alignment horizontal="center"/>
    </xf>
    <xf numFmtId="0" fontId="4" fillId="0" borderId="0" xfId="3" applyFont="1" applyBorder="1" applyAlignment="1" applyProtection="1">
      <alignment horizontal="center"/>
    </xf>
    <xf numFmtId="0" fontId="7" fillId="0" borderId="0" xfId="3" applyFont="1" applyBorder="1" applyAlignment="1" applyProtection="1">
      <alignment horizontal="left" wrapText="1"/>
    </xf>
    <xf numFmtId="168" fontId="33" fillId="0" borderId="18" xfId="1" applyNumberFormat="1" applyFont="1" applyBorder="1" applyAlignment="1" applyProtection="1">
      <alignment horizontal="left" wrapText="1"/>
    </xf>
    <xf numFmtId="44" fontId="0" fillId="0" borderId="12" xfId="0" applyBorder="1" applyAlignment="1">
      <alignment wrapText="1"/>
    </xf>
    <xf numFmtId="0" fontId="14" fillId="0" borderId="0" xfId="3" applyFont="1" applyBorder="1" applyAlignment="1">
      <alignment horizontal="left" wrapText="1"/>
    </xf>
    <xf numFmtId="0" fontId="4" fillId="0" borderId="0" xfId="3" applyFont="1" applyBorder="1" applyAlignment="1">
      <alignment horizontal="center"/>
    </xf>
    <xf numFmtId="0" fontId="6" fillId="0" borderId="10" xfId="3" applyFont="1" applyBorder="1" applyAlignment="1">
      <alignment horizontal="center"/>
    </xf>
    <xf numFmtId="0" fontId="7" fillId="0" borderId="0" xfId="3" applyFont="1" applyBorder="1" applyAlignment="1">
      <alignment horizontal="left" vertical="top" wrapText="1"/>
    </xf>
    <xf numFmtId="49" fontId="21" fillId="0" borderId="0" xfId="7" applyNumberFormat="1" applyFont="1" applyAlignment="1">
      <alignment horizontal="left" vertical="center" wrapText="1"/>
    </xf>
    <xf numFmtId="49" fontId="21" fillId="0" borderId="0" xfId="7" applyNumberFormat="1" applyAlignment="1">
      <alignment horizontal="left" vertical="center" wrapText="1"/>
    </xf>
    <xf numFmtId="164" fontId="33" fillId="0" borderId="0" xfId="3" applyNumberFormat="1" applyFont="1" applyFill="1" applyBorder="1" applyAlignment="1" applyProtection="1">
      <alignment horizontal="left" wrapText="1"/>
      <protection locked="0"/>
    </xf>
    <xf numFmtId="44" fontId="31" fillId="0" borderId="0" xfId="0" applyFont="1" applyAlignment="1">
      <alignment horizontal="left" wrapText="1"/>
    </xf>
    <xf numFmtId="44" fontId="31" fillId="0" borderId="3" xfId="0" applyFont="1" applyBorder="1" applyAlignment="1">
      <alignment horizontal="left" wrapText="1"/>
    </xf>
    <xf numFmtId="44" fontId="16" fillId="0" borderId="0" xfId="0" applyFont="1" applyAlignment="1">
      <alignment horizontal="center"/>
    </xf>
  </cellXfs>
  <cellStyles count="9">
    <cellStyle name="Comma" xfId="1" builtinId="3"/>
    <cellStyle name="Comma 2" xfId="8" xr:uid="{00000000-0005-0000-0000-000001000000}"/>
    <cellStyle name="Currency" xfId="2" builtinId="4"/>
    <cellStyle name="Hyperlink" xfId="7" builtinId="8"/>
    <cellStyle name="Normal" xfId="0" builtinId="0"/>
    <cellStyle name="Normal 2" xfId="6" xr:uid="{00000000-0005-0000-0000-000005000000}"/>
    <cellStyle name="Normal_Jim's Linked NSF forms 11-16-99###1" xfId="3" xr:uid="{00000000-0005-0000-0000-000006000000}"/>
    <cellStyle name="Normal_NSF BUDGET/1030.XLS" xfId="4" xr:uid="{00000000-0005-0000-0000-000007000000}"/>
    <cellStyle name="Percent" xfId="5" builtinId="5"/>
  </cellStyles>
  <dxfs count="0"/>
  <tableStyles count="0" defaultTableStyle="TableStyleMedium2" defaultPivotStyle="PivotStyleLight16"/>
  <colors>
    <mruColors>
      <color rgb="FFCD202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1109133</xdr:colOff>
      <xdr:row>1</xdr:row>
      <xdr:rowOff>84666</xdr:rowOff>
    </xdr:from>
    <xdr:to>
      <xdr:col>1</xdr:col>
      <xdr:colOff>0</xdr:colOff>
      <xdr:row>1</xdr:row>
      <xdr:rowOff>84666</xdr:rowOff>
    </xdr:to>
    <xdr:sp macro="" textlink="">
      <xdr:nvSpPr>
        <xdr:cNvPr id="4380" name="Line 2" descr="Arrow pointing right">
          <a:extLst>
            <a:ext uri="{FF2B5EF4-FFF2-40B4-BE49-F238E27FC236}">
              <a16:creationId xmlns:a16="http://schemas.microsoft.com/office/drawing/2014/main" id="{00000000-0008-0000-0000-00001C110000}"/>
            </a:ext>
          </a:extLst>
        </xdr:cNvPr>
        <xdr:cNvSpPr>
          <a:spLocks noChangeShapeType="1"/>
        </xdr:cNvSpPr>
      </xdr:nvSpPr>
      <xdr:spPr bwMode="auto">
        <a:xfrm flipV="1">
          <a:off x="1109133" y="338666"/>
          <a:ext cx="965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1016000</xdr:colOff>
      <xdr:row>5</xdr:row>
      <xdr:rowOff>104773</xdr:rowOff>
    </xdr:from>
    <xdr:to>
      <xdr:col>1</xdr:col>
      <xdr:colOff>0</xdr:colOff>
      <xdr:row>5</xdr:row>
      <xdr:rowOff>104773</xdr:rowOff>
    </xdr:to>
    <xdr:sp macro="" textlink="">
      <xdr:nvSpPr>
        <xdr:cNvPr id="7" name="Line 2" descr="Arrow pointing right">
          <a:extLst>
            <a:ext uri="{FF2B5EF4-FFF2-40B4-BE49-F238E27FC236}">
              <a16:creationId xmlns:a16="http://schemas.microsoft.com/office/drawing/2014/main" id="{00000000-0008-0000-0000-000007000000}"/>
            </a:ext>
          </a:extLst>
        </xdr:cNvPr>
        <xdr:cNvSpPr>
          <a:spLocks noChangeShapeType="1"/>
        </xdr:cNvSpPr>
      </xdr:nvSpPr>
      <xdr:spPr bwMode="auto">
        <a:xfrm flipV="1">
          <a:off x="1016000" y="1163106"/>
          <a:ext cx="33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1820333</xdr:colOff>
      <xdr:row>7</xdr:row>
      <xdr:rowOff>79375</xdr:rowOff>
    </xdr:from>
    <xdr:to>
      <xdr:col>0</xdr:col>
      <xdr:colOff>2065867</xdr:colOff>
      <xdr:row>7</xdr:row>
      <xdr:rowOff>79375</xdr:rowOff>
    </xdr:to>
    <xdr:sp macro="" textlink="">
      <xdr:nvSpPr>
        <xdr:cNvPr id="8" name="Line 2" descr="Arrow pointing right">
          <a:extLst>
            <a:ext uri="{FF2B5EF4-FFF2-40B4-BE49-F238E27FC236}">
              <a16:creationId xmlns:a16="http://schemas.microsoft.com/office/drawing/2014/main" id="{00000000-0008-0000-0000-000008000000}"/>
            </a:ext>
          </a:extLst>
        </xdr:cNvPr>
        <xdr:cNvSpPr>
          <a:spLocks noChangeShapeType="1"/>
        </xdr:cNvSpPr>
      </xdr:nvSpPr>
      <xdr:spPr bwMode="auto">
        <a:xfrm>
          <a:off x="1820333" y="1467908"/>
          <a:ext cx="24553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1794934</xdr:colOff>
      <xdr:row>9</xdr:row>
      <xdr:rowOff>70908</xdr:rowOff>
    </xdr:from>
    <xdr:to>
      <xdr:col>0</xdr:col>
      <xdr:colOff>2070630</xdr:colOff>
      <xdr:row>9</xdr:row>
      <xdr:rowOff>70908</xdr:rowOff>
    </xdr:to>
    <xdr:sp macro="" textlink="">
      <xdr:nvSpPr>
        <xdr:cNvPr id="9" name="Line 2" descr="Arrow pointing right">
          <a:extLst>
            <a:ext uri="{FF2B5EF4-FFF2-40B4-BE49-F238E27FC236}">
              <a16:creationId xmlns:a16="http://schemas.microsoft.com/office/drawing/2014/main" id="{00000000-0008-0000-0000-000009000000}"/>
            </a:ext>
          </a:extLst>
        </xdr:cNvPr>
        <xdr:cNvSpPr>
          <a:spLocks noChangeShapeType="1"/>
        </xdr:cNvSpPr>
      </xdr:nvSpPr>
      <xdr:spPr bwMode="auto">
        <a:xfrm flipV="1">
          <a:off x="1794934" y="1764241"/>
          <a:ext cx="27569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1794933</xdr:colOff>
      <xdr:row>11</xdr:row>
      <xdr:rowOff>79375</xdr:rowOff>
    </xdr:from>
    <xdr:to>
      <xdr:col>0</xdr:col>
      <xdr:colOff>2070629</xdr:colOff>
      <xdr:row>11</xdr:row>
      <xdr:rowOff>79375</xdr:rowOff>
    </xdr:to>
    <xdr:sp macro="" textlink="">
      <xdr:nvSpPr>
        <xdr:cNvPr id="10" name="Line 2" descr="Arrow pointing right">
          <a:extLst>
            <a:ext uri="{FF2B5EF4-FFF2-40B4-BE49-F238E27FC236}">
              <a16:creationId xmlns:a16="http://schemas.microsoft.com/office/drawing/2014/main" id="{00000000-0008-0000-0000-00000A000000}"/>
            </a:ext>
          </a:extLst>
        </xdr:cNvPr>
        <xdr:cNvSpPr>
          <a:spLocks noChangeShapeType="1"/>
        </xdr:cNvSpPr>
      </xdr:nvSpPr>
      <xdr:spPr bwMode="auto">
        <a:xfrm flipV="1">
          <a:off x="1794933" y="2077508"/>
          <a:ext cx="27569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2910417</xdr:colOff>
      <xdr:row>13</xdr:row>
      <xdr:rowOff>63500</xdr:rowOff>
    </xdr:from>
    <xdr:to>
      <xdr:col>1</xdr:col>
      <xdr:colOff>0</xdr:colOff>
      <xdr:row>13</xdr:row>
      <xdr:rowOff>68791</xdr:rowOff>
    </xdr:to>
    <xdr:sp macro="" textlink="">
      <xdr:nvSpPr>
        <xdr:cNvPr id="11" name="Line 2" descr="Arrow pointing right">
          <a:extLst>
            <a:ext uri="{FF2B5EF4-FFF2-40B4-BE49-F238E27FC236}">
              <a16:creationId xmlns:a16="http://schemas.microsoft.com/office/drawing/2014/main" id="{00000000-0008-0000-0000-00000B000000}"/>
            </a:ext>
          </a:extLst>
        </xdr:cNvPr>
        <xdr:cNvSpPr>
          <a:spLocks noChangeShapeType="1"/>
        </xdr:cNvSpPr>
      </xdr:nvSpPr>
      <xdr:spPr bwMode="auto">
        <a:xfrm flipV="1">
          <a:off x="2910417" y="2338917"/>
          <a:ext cx="370416" cy="529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2476500</xdr:colOff>
      <xdr:row>3</xdr:row>
      <xdr:rowOff>95250</xdr:rowOff>
    </xdr:from>
    <xdr:to>
      <xdr:col>0</xdr:col>
      <xdr:colOff>3227918</xdr:colOff>
      <xdr:row>4</xdr:row>
      <xdr:rowOff>31750</xdr:rowOff>
    </xdr:to>
    <xdr:sp macro="" textlink="">
      <xdr:nvSpPr>
        <xdr:cNvPr id="13" name="Line 2" descr="Arrow pointing down and to the left toward a dropdown menu in cell A5">
          <a:extLst>
            <a:ext uri="{FF2B5EF4-FFF2-40B4-BE49-F238E27FC236}">
              <a16:creationId xmlns:a16="http://schemas.microsoft.com/office/drawing/2014/main" id="{00000000-0008-0000-0000-00000D000000}"/>
            </a:ext>
          </a:extLst>
        </xdr:cNvPr>
        <xdr:cNvSpPr>
          <a:spLocks noChangeShapeType="1"/>
        </xdr:cNvSpPr>
      </xdr:nvSpPr>
      <xdr:spPr bwMode="auto">
        <a:xfrm>
          <a:off x="2476500" y="709083"/>
          <a:ext cx="751418"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1248832</xdr:colOff>
      <xdr:row>17</xdr:row>
      <xdr:rowOff>137584</xdr:rowOff>
    </xdr:from>
    <xdr:to>
      <xdr:col>13</xdr:col>
      <xdr:colOff>271461</xdr:colOff>
      <xdr:row>23</xdr:row>
      <xdr:rowOff>14287</xdr:rowOff>
    </xdr:to>
    <xdr:sp macro="" textlink="">
      <xdr:nvSpPr>
        <xdr:cNvPr id="14" name="Line 2" descr="Arrow pointing down and to the right">
          <a:extLst>
            <a:ext uri="{FF2B5EF4-FFF2-40B4-BE49-F238E27FC236}">
              <a16:creationId xmlns:a16="http://schemas.microsoft.com/office/drawing/2014/main" id="{00000000-0008-0000-0000-00000E000000}"/>
            </a:ext>
          </a:extLst>
        </xdr:cNvPr>
        <xdr:cNvSpPr>
          <a:spLocks noChangeShapeType="1"/>
        </xdr:cNvSpPr>
      </xdr:nvSpPr>
      <xdr:spPr bwMode="auto">
        <a:xfrm>
          <a:off x="14139332" y="3048001"/>
          <a:ext cx="578379" cy="71278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gsa.gov/perdiem" TargetMode="External"/><Relationship Id="rId2" Type="http://schemas.openxmlformats.org/officeDocument/2006/relationships/hyperlink" Target="http://www.gsa.gov/perdiem" TargetMode="External"/><Relationship Id="rId1" Type="http://schemas.openxmlformats.org/officeDocument/2006/relationships/hyperlink" Target="http://www.gsa.gov/perdiem" TargetMode="External"/><Relationship Id="rId5" Type="http://schemas.openxmlformats.org/officeDocument/2006/relationships/printerSettings" Target="../printerSettings/printerSettings7.bin"/><Relationship Id="rId4" Type="http://schemas.openxmlformats.org/officeDocument/2006/relationships/hyperlink" Target="http://research.ku.edu/ku-research-administration-form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1"/>
  <sheetViews>
    <sheetView tabSelected="1" topLeftCell="B1" zoomScale="90" zoomScaleNormal="90" workbookViewId="0">
      <pane ySplit="2" topLeftCell="A30" activePane="bottomLeft" state="frozen"/>
      <selection activeCell="M56" sqref="M56"/>
      <selection pane="bottomLeft" activeCell="B73" sqref="A73:XFD73"/>
    </sheetView>
  </sheetViews>
  <sheetFormatPr defaultColWidth="9.5" defaultRowHeight="12" customHeight="1"/>
  <cols>
    <col min="1" max="1" width="43" style="155" customWidth="1"/>
    <col min="2" max="2" width="16.625" style="155" customWidth="1"/>
    <col min="3" max="3" width="1.375" style="155" customWidth="1"/>
    <col min="4" max="4" width="21.625" style="155" customWidth="1"/>
    <col min="5" max="5" width="23.5" style="155" customWidth="1"/>
    <col min="6" max="6" width="31" style="155" customWidth="1"/>
    <col min="7" max="7" width="1.5" style="155" customWidth="1"/>
    <col min="8" max="8" width="14.625" style="155" customWidth="1"/>
    <col min="9" max="9" width="1.5" style="155" customWidth="1"/>
    <col min="10" max="10" width="28.625" style="155" customWidth="1"/>
    <col min="11" max="11" width="1.5" style="155" customWidth="1"/>
    <col min="12" max="12" width="18.875" style="222" customWidth="1"/>
    <col min="13" max="13" width="1.5" style="222" customWidth="1"/>
    <col min="14" max="14" width="19.625" style="155" customWidth="1"/>
    <col min="15" max="15" width="1.5" style="155" customWidth="1"/>
    <col min="16" max="16" width="20.5" style="155" customWidth="1"/>
    <col min="17" max="17" width="1.5" style="155" customWidth="1"/>
    <col min="18" max="18" width="8.5" style="155" customWidth="1"/>
    <col min="19" max="19" width="8.5" style="387" hidden="1" customWidth="1"/>
    <col min="20" max="20" width="12.5" style="326" hidden="1" customWidth="1"/>
    <col min="21" max="21" width="16.5" style="326" hidden="1" customWidth="1"/>
    <col min="22" max="22" width="9.5" style="326" hidden="1" customWidth="1"/>
    <col min="23" max="23" width="4.625" style="155" customWidth="1"/>
    <col min="24" max="24" width="14.625" style="155" customWidth="1"/>
    <col min="25" max="25" width="0" style="155" hidden="1" customWidth="1"/>
    <col min="26" max="28" width="9.5" style="155"/>
    <col min="29" max="29" width="0" style="155" hidden="1" customWidth="1"/>
    <col min="30" max="16384" width="9.5" style="155"/>
  </cols>
  <sheetData>
    <row r="1" spans="1:31" ht="20.25" customHeight="1">
      <c r="D1" s="427" t="s">
        <v>0</v>
      </c>
      <c r="E1" s="427"/>
      <c r="F1" s="427"/>
      <c r="G1" s="427"/>
      <c r="H1" s="427"/>
      <c r="I1" s="427"/>
      <c r="J1" s="427"/>
      <c r="K1" s="427"/>
      <c r="L1" s="427"/>
      <c r="M1" s="427"/>
      <c r="N1" s="427"/>
      <c r="O1" s="427"/>
      <c r="P1" s="427"/>
      <c r="Q1" s="427"/>
      <c r="R1" s="427"/>
      <c r="S1" s="427"/>
      <c r="T1" s="427"/>
      <c r="U1" s="353"/>
    </row>
    <row r="2" spans="1:31" s="156" customFormat="1" ht="14.45" customHeight="1" thickBot="1">
      <c r="A2" s="390" t="s">
        <v>171</v>
      </c>
      <c r="B2" s="336">
        <v>43646</v>
      </c>
      <c r="C2" s="250"/>
      <c r="D2" s="426" t="str">
        <f>"Year 1: "&amp;TEXT(B2,"mm/dd/yy")&amp;" to "&amp;TEXT(EDATE(B2,12)-1,"mm/dd/yy")</f>
        <v>Year 1: 07/01/23 to 06/30/24</v>
      </c>
      <c r="E2" s="426"/>
      <c r="F2" s="426"/>
      <c r="G2" s="426"/>
      <c r="H2" s="426"/>
      <c r="I2" s="426"/>
      <c r="J2" s="426"/>
      <c r="K2" s="426"/>
      <c r="L2" s="426"/>
      <c r="M2" s="426"/>
      <c r="N2" s="426"/>
      <c r="O2" s="426"/>
      <c r="P2" s="426"/>
      <c r="Q2" s="426"/>
      <c r="R2" s="426"/>
      <c r="S2" s="426"/>
      <c r="T2" s="426"/>
      <c r="U2" s="354"/>
      <c r="V2" s="354"/>
    </row>
    <row r="3" spans="1:31" s="156" customFormat="1" ht="14.45" customHeight="1" thickTop="1">
      <c r="D3" s="157"/>
      <c r="E3" s="158"/>
      <c r="F3" s="158"/>
      <c r="G3" s="158"/>
      <c r="H3" s="158"/>
      <c r="I3" s="158"/>
      <c r="J3" s="158"/>
      <c r="K3" s="158"/>
      <c r="L3" s="158"/>
      <c r="M3" s="158"/>
      <c r="N3" s="158"/>
      <c r="O3" s="158"/>
      <c r="P3" s="158"/>
      <c r="Q3" s="158"/>
      <c r="R3" s="158"/>
      <c r="S3" s="355"/>
      <c r="T3" s="356"/>
      <c r="U3" s="357"/>
      <c r="V3" s="358"/>
      <c r="X3" s="417"/>
      <c r="Y3" s="422">
        <f>B2</f>
        <v>43646</v>
      </c>
      <c r="Z3" s="354"/>
      <c r="AA3" s="354"/>
    </row>
    <row r="4" spans="1:31" s="160" customFormat="1" ht="20.25" customHeight="1">
      <c r="A4" s="398" t="s">
        <v>172</v>
      </c>
      <c r="B4" s="206"/>
      <c r="C4" s="206"/>
      <c r="D4" s="159" t="s">
        <v>1</v>
      </c>
      <c r="F4" s="161"/>
      <c r="G4" s="161"/>
      <c r="H4" s="161"/>
      <c r="I4" s="161"/>
      <c r="J4" s="161"/>
      <c r="K4" s="161"/>
      <c r="L4" s="162"/>
      <c r="M4" s="162"/>
      <c r="N4" s="161"/>
      <c r="O4" s="161"/>
      <c r="P4" s="163"/>
      <c r="Q4" s="163"/>
      <c r="R4" s="164"/>
      <c r="S4" s="359"/>
      <c r="T4" s="360"/>
      <c r="U4" s="361"/>
      <c r="V4" s="326"/>
      <c r="Y4" s="423"/>
      <c r="Z4" s="353"/>
      <c r="AA4" s="353"/>
    </row>
    <row r="5" spans="1:31" ht="15" customHeight="1">
      <c r="A5" s="397" t="s">
        <v>8</v>
      </c>
      <c r="B5" s="206"/>
      <c r="C5" s="206"/>
      <c r="D5" s="165" t="s">
        <v>2</v>
      </c>
      <c r="E5" s="165"/>
      <c r="F5" s="165"/>
      <c r="H5" s="166"/>
      <c r="I5" s="167"/>
      <c r="J5" s="392" t="s">
        <v>167</v>
      </c>
      <c r="K5" s="168"/>
      <c r="L5" s="166"/>
      <c r="M5" s="168"/>
      <c r="N5" s="392" t="s">
        <v>165</v>
      </c>
      <c r="O5" s="168"/>
      <c r="P5" s="169"/>
      <c r="Q5" s="169"/>
      <c r="R5" s="170"/>
      <c r="S5" s="399" t="s">
        <v>7</v>
      </c>
      <c r="T5" s="362"/>
      <c r="X5" s="418"/>
      <c r="Y5" s="424" t="str">
        <f>A5</f>
        <v>Basic Tuition - CLAS and Pharmacy</v>
      </c>
      <c r="Z5" s="326"/>
      <c r="AA5" s="326"/>
      <c r="AC5" s="400" t="s">
        <v>8</v>
      </c>
      <c r="AD5" s="326"/>
      <c r="AE5" s="326"/>
    </row>
    <row r="6" spans="1:31" ht="14.25" customHeight="1">
      <c r="A6" s="390" t="s">
        <v>173</v>
      </c>
      <c r="B6" s="334"/>
      <c r="D6" s="171" t="s">
        <v>156</v>
      </c>
      <c r="E6" s="171">
        <f>B6</f>
        <v>0</v>
      </c>
      <c r="F6" s="206"/>
      <c r="G6" s="206"/>
      <c r="H6" s="338"/>
      <c r="I6" s="339"/>
      <c r="J6" s="173"/>
      <c r="K6" s="168"/>
      <c r="L6" s="174"/>
      <c r="M6" s="175"/>
      <c r="N6" s="176"/>
      <c r="O6" s="177"/>
      <c r="P6" s="169"/>
      <c r="Q6" s="169"/>
      <c r="R6" s="170"/>
      <c r="S6" s="363"/>
      <c r="T6" s="362"/>
      <c r="AC6" s="400" t="s">
        <v>9</v>
      </c>
      <c r="AD6" s="326"/>
      <c r="AE6" s="326"/>
    </row>
    <row r="7" spans="1:31" ht="12" customHeight="1">
      <c r="D7" s="171"/>
      <c r="E7" s="171"/>
      <c r="H7" s="178">
        <f>J7*L7</f>
        <v>0</v>
      </c>
      <c r="I7" s="172"/>
      <c r="J7" s="327"/>
      <c r="K7" s="179"/>
      <c r="L7" s="180"/>
      <c r="M7" s="181"/>
      <c r="N7" s="328"/>
      <c r="O7" s="183"/>
      <c r="P7" s="184">
        <f>J7*N7</f>
        <v>0</v>
      </c>
      <c r="Q7" s="184"/>
      <c r="R7" s="184"/>
      <c r="S7" s="401">
        <f>P7*0.37</f>
        <v>0</v>
      </c>
      <c r="T7" s="365"/>
      <c r="AC7" s="400" t="s">
        <v>10</v>
      </c>
      <c r="AD7" s="326"/>
      <c r="AE7" s="326"/>
    </row>
    <row r="8" spans="1:31" ht="12" customHeight="1">
      <c r="A8" s="390" t="s">
        <v>187</v>
      </c>
      <c r="B8" s="334"/>
      <c r="D8" s="171" t="s">
        <v>157</v>
      </c>
      <c r="E8" s="171">
        <f>B8</f>
        <v>0</v>
      </c>
      <c r="F8" s="206"/>
      <c r="G8" s="206"/>
      <c r="H8" s="340"/>
      <c r="I8" s="339"/>
      <c r="J8" s="341"/>
      <c r="K8" s="342"/>
      <c r="L8" s="343"/>
      <c r="M8" s="344"/>
      <c r="N8" s="345"/>
      <c r="O8" s="183"/>
      <c r="P8" s="184"/>
      <c r="Q8" s="184"/>
      <c r="R8" s="184"/>
      <c r="S8" s="401">
        <f t="shared" ref="S8:S15" si="0">P8*0.37</f>
        <v>0</v>
      </c>
      <c r="T8" s="365"/>
      <c r="U8" s="366"/>
      <c r="V8" s="367"/>
      <c r="W8" s="187"/>
      <c r="X8" s="187"/>
      <c r="AC8" s="400" t="s">
        <v>13</v>
      </c>
      <c r="AD8" s="326"/>
      <c r="AE8" s="326"/>
    </row>
    <row r="9" spans="1:31" ht="12" customHeight="1">
      <c r="A9" s="390"/>
      <c r="D9" s="171"/>
      <c r="E9" s="171"/>
      <c r="H9" s="178">
        <f t="shared" ref="H9:H15" si="1">J9*L9</f>
        <v>0</v>
      </c>
      <c r="I9" s="172"/>
      <c r="J9" s="327"/>
      <c r="K9" s="179"/>
      <c r="L9" s="180"/>
      <c r="M9" s="181"/>
      <c r="N9" s="328"/>
      <c r="O9" s="183"/>
      <c r="P9" s="184">
        <f t="shared" ref="P9:P15" si="2">J9*N9</f>
        <v>0</v>
      </c>
      <c r="Q9" s="184"/>
      <c r="R9" s="184"/>
      <c r="S9" s="401">
        <f t="shared" si="0"/>
        <v>0</v>
      </c>
      <c r="T9" s="365"/>
      <c r="U9" s="356"/>
      <c r="V9" s="356"/>
      <c r="W9" s="188"/>
      <c r="X9" s="189"/>
      <c r="AC9" s="400" t="s">
        <v>14</v>
      </c>
      <c r="AD9" s="326"/>
      <c r="AE9" s="326"/>
    </row>
    <row r="10" spans="1:31" ht="12" customHeight="1">
      <c r="A10" s="390" t="s">
        <v>188</v>
      </c>
      <c r="B10" s="334"/>
      <c r="D10" s="171" t="s">
        <v>157</v>
      </c>
      <c r="E10" s="171">
        <f>B10</f>
        <v>0</v>
      </c>
      <c r="F10" s="206"/>
      <c r="G10" s="206"/>
      <c r="H10" s="340"/>
      <c r="I10" s="339"/>
      <c r="J10" s="341"/>
      <c r="K10" s="342"/>
      <c r="L10" s="343"/>
      <c r="M10" s="344"/>
      <c r="N10" s="345"/>
      <c r="O10" s="183"/>
      <c r="P10" s="184"/>
      <c r="Q10" s="184"/>
      <c r="R10" s="184"/>
      <c r="S10" s="401">
        <f t="shared" si="0"/>
        <v>0</v>
      </c>
      <c r="T10" s="365"/>
      <c r="U10" s="368"/>
      <c r="V10" s="366"/>
      <c r="W10" s="187"/>
      <c r="X10" s="187"/>
      <c r="AC10" s="326"/>
      <c r="AD10" s="326"/>
      <c r="AE10" s="326"/>
    </row>
    <row r="11" spans="1:31" ht="12" customHeight="1">
      <c r="A11" s="390"/>
      <c r="D11" s="171"/>
      <c r="E11" s="171"/>
      <c r="F11" s="206"/>
      <c r="G11" s="206"/>
      <c r="H11" s="340">
        <f t="shared" si="1"/>
        <v>0</v>
      </c>
      <c r="I11" s="339"/>
      <c r="J11" s="327"/>
      <c r="K11" s="342"/>
      <c r="L11" s="343"/>
      <c r="M11" s="344"/>
      <c r="N11" s="328">
        <v>0</v>
      </c>
      <c r="O11" s="183"/>
      <c r="P11" s="184">
        <f t="shared" si="2"/>
        <v>0</v>
      </c>
      <c r="Q11" s="184"/>
      <c r="R11" s="184"/>
      <c r="S11" s="401">
        <f t="shared" si="0"/>
        <v>0</v>
      </c>
      <c r="T11" s="365"/>
      <c r="U11" s="368"/>
      <c r="V11" s="366"/>
    </row>
    <row r="12" spans="1:31" ht="12" customHeight="1">
      <c r="A12" s="390" t="s">
        <v>189</v>
      </c>
      <c r="B12" s="334"/>
      <c r="D12" s="171" t="s">
        <v>157</v>
      </c>
      <c r="E12" s="171">
        <f>B12</f>
        <v>0</v>
      </c>
      <c r="F12" s="206"/>
      <c r="G12" s="206"/>
      <c r="H12" s="340"/>
      <c r="I12" s="339"/>
      <c r="J12" s="341"/>
      <c r="K12" s="342"/>
      <c r="L12" s="343"/>
      <c r="M12" s="344"/>
      <c r="N12" s="345"/>
      <c r="O12" s="183"/>
      <c r="P12" s="184"/>
      <c r="Q12" s="184"/>
      <c r="R12" s="184"/>
      <c r="S12" s="401">
        <f t="shared" si="0"/>
        <v>0</v>
      </c>
      <c r="T12" s="365"/>
      <c r="U12" s="369"/>
      <c r="V12" s="366"/>
      <c r="W12" s="187"/>
      <c r="X12" s="187"/>
    </row>
    <row r="13" spans="1:31" ht="12" customHeight="1">
      <c r="A13" s="390"/>
      <c r="D13" s="171"/>
      <c r="E13" s="171"/>
      <c r="H13" s="178">
        <f t="shared" si="1"/>
        <v>0</v>
      </c>
      <c r="I13" s="172"/>
      <c r="J13" s="327"/>
      <c r="K13" s="179"/>
      <c r="L13" s="180"/>
      <c r="M13" s="181"/>
      <c r="N13" s="328">
        <v>0</v>
      </c>
      <c r="O13" s="183"/>
      <c r="P13" s="184">
        <f t="shared" si="2"/>
        <v>0</v>
      </c>
      <c r="Q13" s="184"/>
      <c r="R13" s="184"/>
      <c r="S13" s="401">
        <f t="shared" si="0"/>
        <v>0</v>
      </c>
      <c r="T13" s="365"/>
      <c r="U13" s="368"/>
    </row>
    <row r="14" spans="1:31" ht="12" customHeight="1">
      <c r="A14" s="390" t="s">
        <v>201</v>
      </c>
      <c r="B14" s="334"/>
      <c r="D14" s="171" t="s">
        <v>200</v>
      </c>
      <c r="E14" s="171">
        <f>B14</f>
        <v>0</v>
      </c>
      <c r="F14" s="206"/>
      <c r="G14" s="206"/>
      <c r="H14" s="340"/>
      <c r="I14" s="339"/>
      <c r="J14" s="341"/>
      <c r="K14" s="342"/>
      <c r="L14" s="343"/>
      <c r="M14" s="344"/>
      <c r="N14" s="345"/>
      <c r="O14" s="183"/>
      <c r="P14" s="184"/>
      <c r="Q14" s="184"/>
      <c r="R14" s="184"/>
      <c r="S14" s="401">
        <f t="shared" si="0"/>
        <v>0</v>
      </c>
      <c r="T14" s="365"/>
      <c r="U14" s="368"/>
      <c r="V14" s="367"/>
      <c r="W14" s="187"/>
      <c r="X14" s="190"/>
    </row>
    <row r="15" spans="1:31" ht="12" customHeight="1">
      <c r="A15" s="390"/>
      <c r="D15" s="171"/>
      <c r="E15" s="171"/>
      <c r="H15" s="178">
        <f t="shared" si="1"/>
        <v>0</v>
      </c>
      <c r="I15" s="172"/>
      <c r="J15" s="327"/>
      <c r="K15" s="179"/>
      <c r="L15" s="180"/>
      <c r="M15" s="181"/>
      <c r="N15" s="328">
        <v>0</v>
      </c>
      <c r="O15" s="183"/>
      <c r="P15" s="184">
        <f t="shared" si="2"/>
        <v>0</v>
      </c>
      <c r="Q15" s="184"/>
      <c r="R15" s="184"/>
      <c r="S15" s="401">
        <f t="shared" si="0"/>
        <v>0</v>
      </c>
      <c r="T15" s="365"/>
      <c r="U15" s="368"/>
      <c r="V15" s="356"/>
      <c r="W15" s="188"/>
      <c r="X15" s="189"/>
    </row>
    <row r="16" spans="1:31" ht="12" customHeight="1">
      <c r="D16" s="155" t="s">
        <v>20</v>
      </c>
      <c r="H16" s="198"/>
      <c r="I16" s="172"/>
      <c r="J16" s="179"/>
      <c r="K16" s="179"/>
      <c r="L16" s="199"/>
      <c r="M16" s="199"/>
      <c r="N16" s="170"/>
      <c r="O16" s="170"/>
      <c r="P16" s="184"/>
      <c r="Q16" s="184"/>
      <c r="R16" s="184">
        <f>SUM(P7:P15)</f>
        <v>0</v>
      </c>
      <c r="S16" s="364"/>
      <c r="T16" s="365"/>
    </row>
    <row r="17" spans="4:27" ht="15" customHeight="1">
      <c r="D17" s="165" t="s">
        <v>21</v>
      </c>
      <c r="E17" s="165"/>
      <c r="F17" s="165"/>
      <c r="H17" s="392"/>
      <c r="I17" s="168"/>
      <c r="K17" s="168"/>
      <c r="L17" s="166"/>
      <c r="M17" s="168"/>
      <c r="N17" s="392" t="s">
        <v>165</v>
      </c>
      <c r="O17" s="168"/>
      <c r="P17" s="184"/>
      <c r="Q17" s="184"/>
      <c r="R17" s="184"/>
      <c r="S17" s="364"/>
      <c r="T17" s="365"/>
    </row>
    <row r="18" spans="4:27" ht="14.25" customHeight="1">
      <c r="E18" s="171" t="s">
        <v>190</v>
      </c>
      <c r="H18" s="200" t="s">
        <v>196</v>
      </c>
      <c r="I18" s="158"/>
      <c r="J18" s="392" t="s">
        <v>193</v>
      </c>
      <c r="K18" s="179"/>
      <c r="L18" s="429" t="s">
        <v>204</v>
      </c>
      <c r="M18" s="199"/>
      <c r="N18" s="201"/>
      <c r="O18" s="170"/>
      <c r="P18" s="184"/>
      <c r="Q18" s="184"/>
      <c r="R18" s="184"/>
      <c r="S18" s="364"/>
      <c r="T18" s="365"/>
      <c r="U18" s="370"/>
      <c r="V18" s="371"/>
    </row>
    <row r="19" spans="4:27" ht="12" customHeight="1">
      <c r="D19" s="391" t="s">
        <v>168</v>
      </c>
      <c r="E19" s="334"/>
      <c r="F19" s="155" t="s">
        <v>19</v>
      </c>
      <c r="H19" s="410">
        <v>1</v>
      </c>
      <c r="I19" s="192"/>
      <c r="J19" s="407"/>
      <c r="K19" s="179"/>
      <c r="L19" s="430"/>
      <c r="M19" s="181"/>
      <c r="N19" s="328"/>
      <c r="O19" s="183"/>
      <c r="P19" s="184">
        <f>N19*J19*H19</f>
        <v>0</v>
      </c>
      <c r="Q19" s="184"/>
      <c r="R19" s="184"/>
      <c r="S19" s="401">
        <f>P19*0.37</f>
        <v>0</v>
      </c>
      <c r="T19" s="365"/>
      <c r="U19" s="371"/>
      <c r="V19" s="371"/>
    </row>
    <row r="20" spans="4:27" ht="14.25" customHeight="1">
      <c r="E20" s="171" t="s">
        <v>22</v>
      </c>
      <c r="H20" s="202" t="s">
        <v>197</v>
      </c>
      <c r="I20" s="158"/>
      <c r="J20" s="392" t="s">
        <v>193</v>
      </c>
      <c r="K20" s="179"/>
      <c r="L20" s="430"/>
      <c r="M20" s="181"/>
      <c r="N20" s="182"/>
      <c r="O20" s="183"/>
      <c r="P20" s="184"/>
      <c r="Q20" s="184"/>
      <c r="R20" s="184"/>
      <c r="S20" s="401">
        <f>P20*0.37</f>
        <v>0</v>
      </c>
      <c r="T20" s="365"/>
      <c r="U20" s="371"/>
      <c r="V20" s="371"/>
      <c r="Z20" s="191"/>
      <c r="AA20" s="191"/>
    </row>
    <row r="21" spans="4:27" ht="12" customHeight="1">
      <c r="D21" s="390" t="s">
        <v>169</v>
      </c>
      <c r="E21" s="335"/>
      <c r="F21" s="155" t="s">
        <v>19</v>
      </c>
      <c r="H21" s="410">
        <v>1</v>
      </c>
      <c r="I21" s="192"/>
      <c r="J21" s="407"/>
      <c r="K21" s="179"/>
      <c r="L21" s="430"/>
      <c r="M21" s="181"/>
      <c r="N21" s="328">
        <v>0</v>
      </c>
      <c r="O21" s="183"/>
      <c r="P21" s="184">
        <f>N21*J21*H21</f>
        <v>0</v>
      </c>
      <c r="Q21" s="184"/>
      <c r="R21" s="184"/>
      <c r="S21" s="401">
        <f>P21*0.37</f>
        <v>0</v>
      </c>
      <c r="T21" s="365"/>
      <c r="U21" s="371"/>
      <c r="V21" s="371"/>
      <c r="Z21" s="191"/>
      <c r="AA21" s="191"/>
    </row>
    <row r="22" spans="4:27" ht="14.25" customHeight="1">
      <c r="E22" s="171" t="s">
        <v>191</v>
      </c>
      <c r="H22" s="393" t="s">
        <v>164</v>
      </c>
      <c r="I22" s="192"/>
      <c r="J22" s="392" t="s">
        <v>194</v>
      </c>
      <c r="K22" s="179"/>
      <c r="L22" s="430"/>
      <c r="M22" s="181"/>
      <c r="N22" s="182"/>
      <c r="O22" s="183"/>
      <c r="P22" s="184"/>
      <c r="Q22" s="184"/>
      <c r="R22" s="184"/>
      <c r="S22" s="364"/>
      <c r="T22" s="365"/>
      <c r="U22" s="402" t="s">
        <v>23</v>
      </c>
      <c r="V22" s="402" t="s">
        <v>24</v>
      </c>
      <c r="Z22" s="191"/>
      <c r="AA22" s="191"/>
    </row>
    <row r="23" spans="4:27" ht="12" hidden="1" customHeight="1">
      <c r="D23" s="171"/>
      <c r="E23" s="171"/>
      <c r="F23" s="155" t="s">
        <v>25</v>
      </c>
      <c r="H23" s="332"/>
      <c r="I23" s="192"/>
      <c r="J23" s="407"/>
      <c r="K23" s="179"/>
      <c r="L23" s="430"/>
      <c r="M23" s="181"/>
      <c r="N23" s="328">
        <f>1850/2</f>
        <v>925</v>
      </c>
      <c r="O23" s="183"/>
      <c r="P23" s="184">
        <f>N23*J23*H23</f>
        <v>0</v>
      </c>
      <c r="Q23" s="184"/>
      <c r="R23" s="184"/>
      <c r="S23" s="401">
        <f>P23*0.07</f>
        <v>0</v>
      </c>
      <c r="T23" s="401" t="s">
        <v>26</v>
      </c>
      <c r="U23" s="403">
        <f>P23*(J23&lt;=0.75)</f>
        <v>0</v>
      </c>
      <c r="V23" s="403">
        <f>P23*(J23&gt;0.75)</f>
        <v>0</v>
      </c>
      <c r="X23" s="185"/>
      <c r="Z23" s="191"/>
      <c r="AA23" s="191"/>
    </row>
    <row r="24" spans="4:27" ht="12" customHeight="1">
      <c r="D24" s="171"/>
      <c r="E24" s="171"/>
      <c r="F24" s="155" t="s">
        <v>11</v>
      </c>
      <c r="H24" s="416"/>
      <c r="I24" s="192"/>
      <c r="J24" s="407"/>
      <c r="K24" s="179"/>
      <c r="L24" s="430"/>
      <c r="M24" s="181"/>
      <c r="N24" s="425">
        <v>957.36</v>
      </c>
      <c r="O24" s="183"/>
      <c r="P24" s="184">
        <f>N24*J24*H24</f>
        <v>0</v>
      </c>
      <c r="Q24" s="184"/>
      <c r="R24" s="184"/>
      <c r="S24" s="401">
        <f>IF(J24&gt;0.75,P24*0.15,P24*0.07)</f>
        <v>0</v>
      </c>
      <c r="T24" s="401">
        <f>P23+P24</f>
        <v>0</v>
      </c>
      <c r="U24" s="403">
        <f>P24*(J24&lt;=0.75)</f>
        <v>0</v>
      </c>
      <c r="V24" s="403">
        <f>P24*(J24&gt;0.75)</f>
        <v>0</v>
      </c>
      <c r="X24" s="185"/>
      <c r="Z24" s="191"/>
      <c r="AA24" s="191"/>
    </row>
    <row r="25" spans="4:27" ht="13.5" customHeight="1">
      <c r="E25" s="171" t="s">
        <v>195</v>
      </c>
      <c r="H25" s="393" t="s">
        <v>164</v>
      </c>
      <c r="I25" s="168"/>
      <c r="J25" s="173"/>
      <c r="K25" s="168"/>
      <c r="L25" s="392" t="s">
        <v>184</v>
      </c>
      <c r="M25" s="168"/>
      <c r="N25" s="392" t="s">
        <v>166</v>
      </c>
      <c r="O25" s="168"/>
      <c r="P25" s="184"/>
      <c r="Q25" s="184"/>
      <c r="R25" s="184"/>
      <c r="S25" s="364"/>
      <c r="T25" s="401" t="s">
        <v>27</v>
      </c>
      <c r="U25" s="403">
        <f>P25*(J25&lt;=0.75)</f>
        <v>0</v>
      </c>
      <c r="V25" s="403">
        <f>P25*(J25&gt;0.75)</f>
        <v>0</v>
      </c>
      <c r="Z25" s="191"/>
      <c r="AA25" s="191"/>
    </row>
    <row r="26" spans="4:27" ht="12" customHeight="1">
      <c r="D26" s="171"/>
      <c r="E26" s="171"/>
      <c r="F26" s="155" t="s">
        <v>19</v>
      </c>
      <c r="H26" s="333"/>
      <c r="I26" s="192"/>
      <c r="J26" s="193"/>
      <c r="K26" s="179"/>
      <c r="L26" s="330"/>
      <c r="M26" s="195"/>
      <c r="N26" s="329"/>
      <c r="O26" s="196"/>
      <c r="P26" s="184">
        <f>N26*L26*H26</f>
        <v>0</v>
      </c>
      <c r="Q26" s="184"/>
      <c r="R26" s="184"/>
      <c r="S26" s="401">
        <f>P26*0.07</f>
        <v>0</v>
      </c>
      <c r="T26" s="404">
        <f>L26/2080</f>
        <v>0</v>
      </c>
      <c r="U26" s="403">
        <f>P26</f>
        <v>0</v>
      </c>
      <c r="V26" s="381"/>
      <c r="Z26" s="191"/>
      <c r="AA26" s="191"/>
    </row>
    <row r="27" spans="4:27" ht="14.25" hidden="1" customHeight="1">
      <c r="E27" s="171" t="s">
        <v>192</v>
      </c>
      <c r="H27" s="393" t="s">
        <v>163</v>
      </c>
      <c r="I27" s="168"/>
      <c r="J27" s="392" t="s">
        <v>167</v>
      </c>
      <c r="K27" s="168"/>
      <c r="L27" s="166"/>
      <c r="M27" s="168"/>
      <c r="N27" s="392" t="s">
        <v>165</v>
      </c>
      <c r="O27" s="168"/>
      <c r="P27" s="184"/>
      <c r="Q27" s="184"/>
      <c r="R27" s="184"/>
      <c r="S27" s="364"/>
      <c r="T27" s="365"/>
      <c r="U27" s="365"/>
      <c r="V27" s="365"/>
      <c r="Z27" s="191"/>
      <c r="AA27" s="191"/>
    </row>
    <row r="28" spans="4:27" ht="12" hidden="1" customHeight="1">
      <c r="D28" s="390" t="s">
        <v>183</v>
      </c>
      <c r="E28" s="335"/>
      <c r="F28" s="155" t="s">
        <v>19</v>
      </c>
      <c r="H28" s="333"/>
      <c r="I28" s="192"/>
      <c r="J28" s="331"/>
      <c r="K28" s="179"/>
      <c r="L28" s="194"/>
      <c r="M28" s="195"/>
      <c r="N28" s="337">
        <v>0</v>
      </c>
      <c r="O28" s="170"/>
      <c r="P28" s="184">
        <f>N28*J28*H28</f>
        <v>0</v>
      </c>
      <c r="Q28" s="184"/>
      <c r="R28" s="184"/>
      <c r="S28" s="401">
        <f>P28*0.37</f>
        <v>0</v>
      </c>
      <c r="T28" s="365"/>
      <c r="U28" s="365"/>
      <c r="V28" s="365"/>
      <c r="Z28" s="191"/>
      <c r="AA28" s="191"/>
    </row>
    <row r="29" spans="4:27" ht="14.25" customHeight="1">
      <c r="E29" s="171" t="s">
        <v>28</v>
      </c>
      <c r="H29" s="408" t="s">
        <v>198</v>
      </c>
      <c r="I29" s="158"/>
      <c r="J29" s="392" t="s">
        <v>193</v>
      </c>
      <c r="K29" s="179"/>
      <c r="L29" s="194"/>
      <c r="M29" s="195"/>
      <c r="N29" s="392" t="s">
        <v>165</v>
      </c>
      <c r="O29" s="170"/>
      <c r="P29" s="184"/>
      <c r="Q29" s="184"/>
      <c r="R29" s="184"/>
      <c r="S29" s="364"/>
      <c r="T29" s="365"/>
      <c r="U29" s="365"/>
      <c r="V29" s="365"/>
      <c r="Z29" s="191"/>
      <c r="AA29" s="191"/>
    </row>
    <row r="30" spans="4:27" ht="12" customHeight="1">
      <c r="D30" s="390" t="s">
        <v>170</v>
      </c>
      <c r="E30" s="335"/>
      <c r="F30" s="155" t="s">
        <v>19</v>
      </c>
      <c r="H30" s="409">
        <v>1</v>
      </c>
      <c r="I30" s="192"/>
      <c r="J30" s="407"/>
      <c r="K30" s="179"/>
      <c r="L30" s="194"/>
      <c r="M30" s="195"/>
      <c r="N30" s="337">
        <v>0</v>
      </c>
      <c r="O30" s="170"/>
      <c r="P30" s="184">
        <f>N30*J30*H30</f>
        <v>0</v>
      </c>
      <c r="Q30" s="184"/>
      <c r="R30" s="184"/>
      <c r="S30" s="401">
        <f>P30*0.37</f>
        <v>0</v>
      </c>
      <c r="T30" s="365"/>
      <c r="U30" s="365"/>
      <c r="V30" s="365"/>
      <c r="Z30" s="191"/>
      <c r="AA30" s="191"/>
    </row>
    <row r="31" spans="4:27" ht="13.5" customHeight="1">
      <c r="D31" s="155" t="s">
        <v>29</v>
      </c>
      <c r="H31" s="168"/>
      <c r="I31" s="168"/>
      <c r="J31" s="163"/>
      <c r="K31" s="163"/>
      <c r="L31" s="204"/>
      <c r="M31" s="204"/>
      <c r="N31" s="205"/>
      <c r="O31" s="205"/>
      <c r="P31" s="184"/>
      <c r="Q31" s="184"/>
      <c r="R31" s="184">
        <f>SUM(P18:P30)</f>
        <v>0</v>
      </c>
      <c r="S31" s="364"/>
      <c r="T31" s="365"/>
      <c r="U31" s="365"/>
      <c r="V31" s="365"/>
    </row>
    <row r="32" spans="4:27" ht="12" customHeight="1">
      <c r="D32" s="171"/>
      <c r="E32" s="206" t="s">
        <v>30</v>
      </c>
      <c r="F32" s="206"/>
      <c r="G32" s="206"/>
      <c r="H32" s="163"/>
      <c r="I32" s="163"/>
      <c r="J32" s="163"/>
      <c r="K32" s="163"/>
      <c r="L32" s="162"/>
      <c r="M32" s="162"/>
      <c r="N32" s="205"/>
      <c r="O32" s="205"/>
      <c r="P32" s="184"/>
      <c r="Q32" s="184"/>
      <c r="R32" s="184">
        <f>SUM(R16+R31)</f>
        <v>0</v>
      </c>
      <c r="S32" s="364"/>
      <c r="T32" s="365"/>
      <c r="U32" s="365"/>
      <c r="V32" s="365"/>
    </row>
    <row r="33" spans="4:28" s="160" customFormat="1" ht="20.25" customHeight="1">
      <c r="D33" s="159" t="s">
        <v>31</v>
      </c>
      <c r="F33" s="161"/>
      <c r="G33" s="161"/>
      <c r="H33" s="161"/>
      <c r="I33" s="161"/>
      <c r="J33" s="161"/>
      <c r="K33" s="161"/>
      <c r="L33" s="162"/>
      <c r="M33" s="162"/>
      <c r="N33" s="205"/>
      <c r="O33" s="205"/>
      <c r="P33" s="184"/>
      <c r="Q33" s="184"/>
      <c r="R33" s="184"/>
      <c r="S33" s="364"/>
      <c r="T33" s="365"/>
      <c r="U33" s="373"/>
      <c r="V33" s="373"/>
      <c r="X33" s="155"/>
      <c r="Y33" s="155"/>
      <c r="Z33" s="155"/>
      <c r="AA33" s="155"/>
      <c r="AB33" s="155"/>
    </row>
    <row r="34" spans="4:28" ht="12" customHeight="1">
      <c r="D34" s="171"/>
      <c r="E34" s="155" t="s">
        <v>32</v>
      </c>
      <c r="F34" s="206"/>
      <c r="G34" s="206"/>
      <c r="H34" s="163"/>
      <c r="I34" s="163"/>
      <c r="J34" s="163"/>
      <c r="K34" s="163"/>
      <c r="L34" s="162"/>
      <c r="M34" s="162"/>
      <c r="N34" s="205"/>
      <c r="O34" s="205"/>
      <c r="P34" s="184">
        <f>0.37*(R16+P19+P21+P28+P30)</f>
        <v>0</v>
      </c>
      <c r="Q34" s="184"/>
      <c r="R34" s="184"/>
      <c r="S34" s="364"/>
      <c r="T34" s="365"/>
      <c r="U34" s="365"/>
      <c r="V34" s="365"/>
    </row>
    <row r="35" spans="4:28" ht="12" customHeight="1">
      <c r="D35" s="171"/>
      <c r="E35" s="155" t="s">
        <v>33</v>
      </c>
      <c r="F35" s="206"/>
      <c r="G35" s="206"/>
      <c r="H35" s="163"/>
      <c r="I35" s="163"/>
      <c r="J35" s="163"/>
      <c r="K35" s="163"/>
      <c r="L35" s="162"/>
      <c r="M35" s="162"/>
      <c r="N35" s="205"/>
      <c r="O35" s="205"/>
      <c r="P35" s="184">
        <f>V35*0.15</f>
        <v>0</v>
      </c>
      <c r="Q35" s="184"/>
      <c r="R35" s="184"/>
      <c r="S35" s="364"/>
      <c r="T35" s="365"/>
      <c r="U35" s="365"/>
      <c r="V35" s="401">
        <f>SUM(V23:V34)</f>
        <v>0</v>
      </c>
    </row>
    <row r="36" spans="4:28" ht="12" customHeight="1">
      <c r="D36" s="171"/>
      <c r="E36" s="155" t="s">
        <v>34</v>
      </c>
      <c r="F36" s="206"/>
      <c r="G36" s="206"/>
      <c r="H36" s="163"/>
      <c r="I36" s="163"/>
      <c r="J36" s="163"/>
      <c r="K36" s="163"/>
      <c r="L36" s="162"/>
      <c r="M36" s="162"/>
      <c r="N36" s="205"/>
      <c r="O36" s="205"/>
      <c r="P36" s="184">
        <f>U36*0.07</f>
        <v>0</v>
      </c>
      <c r="Q36" s="184"/>
      <c r="R36" s="184"/>
      <c r="S36" s="364"/>
      <c r="T36" s="365"/>
      <c r="U36" s="401">
        <f>SUM(U23:U35)</f>
        <v>0</v>
      </c>
      <c r="V36" s="365"/>
    </row>
    <row r="37" spans="4:28" ht="12" customHeight="1">
      <c r="D37" s="171"/>
      <c r="E37" s="155" t="s">
        <v>35</v>
      </c>
      <c r="F37" s="206"/>
      <c r="G37" s="206"/>
      <c r="H37" s="163"/>
      <c r="I37" s="163"/>
      <c r="J37" s="163"/>
      <c r="K37" s="163"/>
      <c r="L37" s="162"/>
      <c r="M37" s="162"/>
      <c r="N37" s="205"/>
      <c r="O37" s="205"/>
      <c r="P37" s="184"/>
      <c r="Q37" s="184"/>
      <c r="R37" s="197">
        <f>SUM(P34:P36)</f>
        <v>0</v>
      </c>
      <c r="S37" s="364"/>
      <c r="T37" s="365"/>
    </row>
    <row r="38" spans="4:28" s="209" customFormat="1" ht="12" customHeight="1">
      <c r="D38" s="208"/>
      <c r="F38" s="210"/>
      <c r="G38" s="210"/>
      <c r="H38" s="211"/>
      <c r="I38" s="211"/>
      <c r="J38" s="211"/>
      <c r="K38" s="211"/>
      <c r="L38" s="212"/>
      <c r="M38" s="212"/>
      <c r="N38" s="213"/>
      <c r="O38" s="213"/>
      <c r="P38" s="214"/>
      <c r="Q38" s="214"/>
      <c r="R38" s="214"/>
      <c r="S38" s="374"/>
      <c r="T38" s="401"/>
      <c r="U38" s="326"/>
      <c r="V38" s="326"/>
      <c r="X38" s="155"/>
      <c r="Y38" s="155"/>
      <c r="Z38" s="155"/>
      <c r="AA38" s="155"/>
      <c r="AB38" s="155"/>
    </row>
    <row r="39" spans="4:28" s="160" customFormat="1" ht="20.25" hidden="1" customHeight="1">
      <c r="D39" s="159" t="s">
        <v>37</v>
      </c>
      <c r="F39" s="161"/>
      <c r="G39" s="161"/>
      <c r="H39" s="161"/>
      <c r="I39" s="161"/>
      <c r="J39" s="161"/>
      <c r="K39" s="161"/>
      <c r="L39" s="162"/>
      <c r="M39" s="162"/>
      <c r="N39" s="205"/>
      <c r="O39" s="205"/>
      <c r="P39" s="184"/>
      <c r="Q39" s="184"/>
      <c r="R39" s="184"/>
      <c r="S39" s="364"/>
      <c r="T39" s="365"/>
      <c r="U39" s="353"/>
      <c r="V39" s="353"/>
    </row>
    <row r="40" spans="4:28" s="160" customFormat="1" ht="12" hidden="1" customHeight="1">
      <c r="D40" s="159"/>
      <c r="E40" s="215">
        <v>1</v>
      </c>
      <c r="F40" s="216" t="s">
        <v>38</v>
      </c>
      <c r="G40" s="216"/>
      <c r="H40" s="216"/>
      <c r="I40" s="216"/>
      <c r="J40" s="216"/>
      <c r="K40" s="216"/>
      <c r="L40" s="217"/>
      <c r="M40" s="217"/>
      <c r="N40" s="218"/>
      <c r="O40" s="218"/>
      <c r="P40" s="184"/>
      <c r="Q40" s="184"/>
      <c r="R40" s="184">
        <v>0</v>
      </c>
      <c r="S40" s="364"/>
      <c r="T40" s="365"/>
      <c r="U40" s="326"/>
      <c r="V40" s="353"/>
    </row>
    <row r="41" spans="4:28" s="160" customFormat="1" ht="12" hidden="1" customHeight="1">
      <c r="D41" s="159"/>
      <c r="E41" s="215">
        <v>2</v>
      </c>
      <c r="F41" s="216"/>
      <c r="G41" s="216"/>
      <c r="H41" s="216"/>
      <c r="I41" s="216"/>
      <c r="J41" s="216"/>
      <c r="K41" s="216"/>
      <c r="L41" s="217"/>
      <c r="M41" s="217"/>
      <c r="N41" s="218"/>
      <c r="O41" s="218"/>
      <c r="P41" s="184"/>
      <c r="Q41" s="184"/>
      <c r="R41" s="184">
        <v>0</v>
      </c>
      <c r="S41" s="364"/>
      <c r="T41" s="365"/>
      <c r="U41" s="326"/>
      <c r="V41" s="353"/>
    </row>
    <row r="42" spans="4:28" s="160" customFormat="1" ht="12" hidden="1" customHeight="1">
      <c r="D42" s="159"/>
      <c r="E42" s="215">
        <v>3</v>
      </c>
      <c r="F42" s="216"/>
      <c r="G42" s="216"/>
      <c r="H42" s="216"/>
      <c r="I42" s="216"/>
      <c r="J42" s="216"/>
      <c r="K42" s="216"/>
      <c r="L42" s="217"/>
      <c r="M42" s="217"/>
      <c r="N42" s="218"/>
      <c r="O42" s="218"/>
      <c r="P42" s="184"/>
      <c r="Q42" s="184"/>
      <c r="R42" s="184">
        <v>0</v>
      </c>
      <c r="S42" s="364"/>
      <c r="T42" s="365"/>
      <c r="U42" s="353"/>
      <c r="V42" s="353"/>
    </row>
    <row r="43" spans="4:28" s="160" customFormat="1" ht="4.5" hidden="1" customHeight="1">
      <c r="D43" s="159"/>
      <c r="E43" s="215"/>
      <c r="F43" s="216"/>
      <c r="G43" s="216"/>
      <c r="H43" s="216"/>
      <c r="I43" s="216"/>
      <c r="J43" s="216"/>
      <c r="K43" s="216"/>
      <c r="L43" s="217"/>
      <c r="M43" s="217"/>
      <c r="N43" s="218"/>
      <c r="O43" s="218"/>
      <c r="P43" s="184"/>
      <c r="Q43" s="184"/>
      <c r="R43" s="197"/>
      <c r="S43" s="364"/>
      <c r="T43" s="365"/>
      <c r="U43" s="353"/>
      <c r="V43" s="353"/>
    </row>
    <row r="44" spans="4:28" ht="12" hidden="1" customHeight="1">
      <c r="D44" s="208"/>
      <c r="E44" s="209" t="s">
        <v>39</v>
      </c>
      <c r="F44" s="209"/>
      <c r="G44" s="209"/>
      <c r="H44" s="211"/>
      <c r="I44" s="211"/>
      <c r="J44" s="211"/>
      <c r="K44" s="211"/>
      <c r="L44" s="212"/>
      <c r="M44" s="212"/>
      <c r="N44" s="213"/>
      <c r="O44" s="213"/>
      <c r="P44" s="214"/>
      <c r="Q44" s="214"/>
      <c r="R44" s="214"/>
      <c r="S44" s="374"/>
      <c r="T44" s="365">
        <f>SUM(R40:R42)</f>
        <v>0</v>
      </c>
    </row>
    <row r="45" spans="4:28" s="160" customFormat="1" ht="20.25" customHeight="1">
      <c r="D45" s="159" t="s">
        <v>40</v>
      </c>
      <c r="E45" s="394" t="s">
        <v>158</v>
      </c>
      <c r="F45" s="161"/>
      <c r="G45" s="161"/>
      <c r="H45" s="161"/>
      <c r="I45" s="161"/>
      <c r="J45" s="161"/>
      <c r="K45" s="161"/>
      <c r="L45" s="162"/>
      <c r="M45" s="162"/>
      <c r="N45" s="161"/>
      <c r="O45" s="161"/>
      <c r="P45" s="163"/>
      <c r="Q45" s="163"/>
      <c r="R45" s="164"/>
      <c r="S45" s="359"/>
      <c r="T45" s="360"/>
      <c r="U45" s="353"/>
      <c r="V45" s="353"/>
    </row>
    <row r="46" spans="4:28" s="224" customFormat="1" ht="14.25" customHeight="1">
      <c r="D46" s="219"/>
      <c r="E46" s="220" t="s">
        <v>42</v>
      </c>
      <c r="F46" s="219"/>
      <c r="G46" s="220"/>
      <c r="H46" s="221"/>
      <c r="I46" s="221"/>
      <c r="J46" s="221"/>
      <c r="K46" s="221"/>
      <c r="L46" s="222"/>
      <c r="M46" s="222"/>
      <c r="N46" s="221"/>
      <c r="O46" s="221"/>
      <c r="P46" s="223"/>
      <c r="Q46" s="223"/>
      <c r="R46" s="226">
        <f>SUM('Travel Worksheet'!P24:P35)</f>
        <v>0</v>
      </c>
      <c r="S46" s="375"/>
      <c r="T46" s="376"/>
      <c r="U46" s="377"/>
      <c r="V46" s="377"/>
    </row>
    <row r="47" spans="4:28" ht="20.100000000000001" customHeight="1">
      <c r="D47" s="231" t="s">
        <v>43</v>
      </c>
      <c r="E47" s="232"/>
      <c r="F47" s="395" t="s">
        <v>162</v>
      </c>
      <c r="G47" s="232"/>
      <c r="H47" s="183"/>
      <c r="I47" s="183"/>
      <c r="J47" s="183"/>
      <c r="K47" s="183"/>
      <c r="L47" s="183"/>
      <c r="M47" s="183"/>
      <c r="N47" s="225"/>
      <c r="O47" s="225"/>
      <c r="P47" s="183"/>
      <c r="Q47" s="183"/>
      <c r="R47" s="183"/>
      <c r="S47" s="379"/>
      <c r="T47" s="365"/>
      <c r="U47" s="380"/>
    </row>
    <row r="48" spans="4:28" ht="12" customHeight="1">
      <c r="D48" s="233"/>
      <c r="E48" s="232"/>
      <c r="F48" s="232" t="s">
        <v>44</v>
      </c>
      <c r="G48" s="232"/>
      <c r="H48" s="183"/>
      <c r="I48" s="183"/>
      <c r="J48" s="183"/>
      <c r="K48" s="183"/>
      <c r="L48" s="396" t="s">
        <v>176</v>
      </c>
      <c r="M48" s="183"/>
      <c r="N48" s="334"/>
      <c r="O48" s="184"/>
      <c r="P48" s="412">
        <f>N48*E52</f>
        <v>0</v>
      </c>
      <c r="Q48" s="184"/>
      <c r="R48" s="389"/>
      <c r="S48" s="364"/>
      <c r="T48" s="378"/>
    </row>
    <row r="49" spans="4:30" ht="12" customHeight="1">
      <c r="D49" s="233"/>
      <c r="E49" s="232"/>
      <c r="F49" s="232" t="s">
        <v>45</v>
      </c>
      <c r="G49" s="232"/>
      <c r="H49" s="183"/>
      <c r="I49" s="183"/>
      <c r="J49" s="183"/>
      <c r="K49" s="183"/>
      <c r="L49" s="396" t="s">
        <v>185</v>
      </c>
      <c r="M49" s="183"/>
      <c r="N49" s="334"/>
      <c r="O49" s="184"/>
      <c r="P49" s="412">
        <f>N49*E52</f>
        <v>0</v>
      </c>
      <c r="Q49" s="184"/>
      <c r="R49" s="389"/>
      <c r="S49" s="364"/>
      <c r="T49" s="378"/>
    </row>
    <row r="50" spans="4:30" ht="12" customHeight="1">
      <c r="D50" s="233"/>
      <c r="E50" s="232"/>
      <c r="F50" s="232" t="s">
        <v>46</v>
      </c>
      <c r="G50" s="232"/>
      <c r="H50" s="183"/>
      <c r="I50" s="183"/>
      <c r="J50" s="183"/>
      <c r="K50" s="183"/>
      <c r="L50" s="396" t="s">
        <v>175</v>
      </c>
      <c r="M50" s="183"/>
      <c r="N50" s="334"/>
      <c r="O50" s="184"/>
      <c r="P50" s="412">
        <f>N50*E52</f>
        <v>0</v>
      </c>
      <c r="Q50" s="184"/>
      <c r="R50" s="389"/>
      <c r="S50" s="364"/>
      <c r="T50" s="378"/>
    </row>
    <row r="51" spans="4:30" ht="12" customHeight="1">
      <c r="D51" s="233"/>
      <c r="E51" s="232"/>
      <c r="F51" s="232" t="s">
        <v>47</v>
      </c>
      <c r="G51" s="232"/>
      <c r="H51" s="183"/>
      <c r="I51" s="183"/>
      <c r="J51" s="183"/>
      <c r="K51" s="183"/>
      <c r="L51" s="396" t="s">
        <v>177</v>
      </c>
      <c r="M51" s="183"/>
      <c r="N51" s="334"/>
      <c r="O51" s="184"/>
      <c r="P51" s="412">
        <f>N51*E52</f>
        <v>0</v>
      </c>
      <c r="Q51" s="184"/>
      <c r="R51" s="389"/>
      <c r="S51" s="364"/>
      <c r="T51" s="378"/>
    </row>
    <row r="52" spans="4:30" ht="12" customHeight="1">
      <c r="D52" s="395" t="s">
        <v>186</v>
      </c>
      <c r="E52" s="348"/>
      <c r="F52" s="232" t="s">
        <v>48</v>
      </c>
      <c r="G52" s="232"/>
      <c r="H52" s="183"/>
      <c r="I52" s="183"/>
      <c r="J52" s="183"/>
      <c r="K52" s="183"/>
      <c r="L52" s="183"/>
      <c r="M52" s="183"/>
      <c r="N52" s="184"/>
      <c r="O52" s="184"/>
      <c r="P52" s="184"/>
      <c r="Q52" s="184"/>
      <c r="R52" s="184"/>
      <c r="S52" s="364"/>
      <c r="T52" s="378"/>
    </row>
    <row r="53" spans="4:30" ht="12" customHeight="1">
      <c r="D53" s="234"/>
      <c r="E53" s="235" t="s">
        <v>174</v>
      </c>
      <c r="F53" s="236"/>
      <c r="G53" s="236"/>
      <c r="H53" s="228"/>
      <c r="I53" s="228"/>
      <c r="J53" s="228"/>
      <c r="K53" s="228"/>
      <c r="L53" s="228"/>
      <c r="M53" s="228"/>
      <c r="N53" s="228"/>
      <c r="O53" s="228"/>
      <c r="P53" s="228"/>
      <c r="Q53" s="228"/>
      <c r="R53" s="230">
        <f>SUM(P48:P51)</f>
        <v>0</v>
      </c>
      <c r="S53" s="364"/>
      <c r="T53" s="405">
        <f>SUM(R48:R51)</f>
        <v>0</v>
      </c>
    </row>
    <row r="54" spans="4:30" s="160" customFormat="1" ht="20.25" customHeight="1">
      <c r="D54" s="159" t="s">
        <v>50</v>
      </c>
      <c r="F54" s="161"/>
      <c r="G54" s="161"/>
      <c r="H54" s="237"/>
      <c r="I54" s="237"/>
      <c r="J54" s="237"/>
      <c r="K54" s="237"/>
      <c r="L54" s="227"/>
      <c r="M54" s="227"/>
      <c r="N54" s="237"/>
      <c r="O54" s="237"/>
      <c r="P54" s="238"/>
      <c r="Q54" s="238"/>
      <c r="R54" s="238"/>
      <c r="S54" s="374"/>
      <c r="T54" s="381"/>
      <c r="U54" s="353"/>
      <c r="V54" s="353"/>
    </row>
    <row r="55" spans="4:30" ht="12" customHeight="1">
      <c r="D55" s="171"/>
      <c r="E55" s="334" t="s">
        <v>51</v>
      </c>
      <c r="F55" s="411"/>
      <c r="H55" s="183"/>
      <c r="I55" s="183"/>
      <c r="J55" s="183"/>
      <c r="K55" s="183"/>
      <c r="L55" s="225"/>
      <c r="M55" s="225"/>
      <c r="N55" s="203"/>
      <c r="O55" s="203"/>
      <c r="P55" s="413">
        <v>0</v>
      </c>
      <c r="Q55" s="183"/>
      <c r="R55" s="414"/>
      <c r="S55" s="382"/>
      <c r="T55" s="378"/>
      <c r="U55" s="367"/>
      <c r="V55" s="367"/>
      <c r="W55" s="186"/>
    </row>
    <row r="56" spans="4:30" ht="12" customHeight="1">
      <c r="D56" s="171"/>
      <c r="E56" s="334" t="s">
        <v>52</v>
      </c>
      <c r="F56" s="411"/>
      <c r="H56" s="183"/>
      <c r="I56" s="183"/>
      <c r="J56" s="183"/>
      <c r="K56" s="183"/>
      <c r="L56" s="225"/>
      <c r="M56" s="225"/>
      <c r="N56" s="203"/>
      <c r="O56" s="203"/>
      <c r="P56" s="413">
        <v>0</v>
      </c>
      <c r="Q56" s="183"/>
      <c r="R56" s="414"/>
      <c r="S56" s="382"/>
      <c r="T56" s="378"/>
      <c r="U56" s="383"/>
      <c r="V56" s="383"/>
      <c r="W56" s="239"/>
    </row>
    <row r="57" spans="4:30" ht="12" customHeight="1">
      <c r="D57" s="171"/>
      <c r="E57" s="334" t="s">
        <v>53</v>
      </c>
      <c r="F57" s="411"/>
      <c r="H57" s="183"/>
      <c r="I57" s="183"/>
      <c r="J57" s="183"/>
      <c r="K57" s="183"/>
      <c r="L57" s="225"/>
      <c r="M57" s="225"/>
      <c r="N57" s="203"/>
      <c r="O57" s="203"/>
      <c r="P57" s="413">
        <v>0</v>
      </c>
      <c r="Q57" s="183"/>
      <c r="R57" s="414"/>
      <c r="S57" s="382"/>
      <c r="T57" s="378"/>
      <c r="U57" s="371"/>
      <c r="V57" s="383"/>
      <c r="W57" s="239"/>
    </row>
    <row r="58" spans="4:30" ht="12" customHeight="1">
      <c r="D58" s="171"/>
      <c r="E58" s="334" t="s">
        <v>54</v>
      </c>
      <c r="F58" s="411"/>
      <c r="H58" s="183"/>
      <c r="I58" s="183"/>
      <c r="J58" s="183"/>
      <c r="K58" s="183"/>
      <c r="L58" s="225"/>
      <c r="M58" s="225"/>
      <c r="N58" s="203"/>
      <c r="O58" s="203"/>
      <c r="P58" s="413">
        <v>0</v>
      </c>
      <c r="Q58" s="183"/>
      <c r="R58" s="414"/>
      <c r="S58" s="382"/>
      <c r="T58" s="378"/>
      <c r="U58" s="371"/>
      <c r="V58" s="383"/>
      <c r="W58" s="239"/>
    </row>
    <row r="59" spans="4:30" ht="12" hidden="1" customHeight="1">
      <c r="D59" s="171"/>
      <c r="E59" s="155" t="s">
        <v>55</v>
      </c>
      <c r="H59" s="183"/>
      <c r="I59" s="183"/>
      <c r="J59" s="183"/>
      <c r="K59" s="183"/>
      <c r="L59" s="225"/>
      <c r="M59" s="225"/>
      <c r="N59" s="203"/>
      <c r="O59" s="203"/>
      <c r="P59" s="183"/>
      <c r="Q59" s="183"/>
      <c r="R59" s="203">
        <v>0</v>
      </c>
      <c r="S59" s="382"/>
      <c r="T59" s="378"/>
      <c r="U59" s="371"/>
      <c r="V59" s="383"/>
      <c r="W59" s="239"/>
      <c r="X59" s="303"/>
    </row>
    <row r="60" spans="4:30" ht="12" hidden="1" customHeight="1">
      <c r="D60" s="171"/>
      <c r="E60" s="155" t="s">
        <v>56</v>
      </c>
      <c r="H60" s="183"/>
      <c r="I60" s="183"/>
      <c r="J60" s="183"/>
      <c r="K60" s="183"/>
      <c r="L60" s="225"/>
      <c r="M60" s="225"/>
      <c r="N60" s="203"/>
      <c r="O60" s="203"/>
      <c r="P60" s="183"/>
      <c r="Q60" s="183"/>
      <c r="R60" s="203">
        <v>0</v>
      </c>
      <c r="S60" s="382"/>
      <c r="T60" s="378"/>
      <c r="U60" s="371"/>
      <c r="V60" s="383"/>
      <c r="W60" s="239"/>
      <c r="X60" s="303"/>
    </row>
    <row r="61" spans="4:30" ht="12" hidden="1" customHeight="1">
      <c r="D61" s="171"/>
      <c r="E61" s="155" t="s">
        <v>57</v>
      </c>
      <c r="H61" s="183"/>
      <c r="I61" s="183"/>
      <c r="J61" s="183"/>
      <c r="K61" s="183"/>
      <c r="L61" s="225"/>
      <c r="M61" s="225"/>
      <c r="N61" s="203"/>
      <c r="O61" s="203"/>
      <c r="P61" s="183"/>
      <c r="Q61" s="183"/>
      <c r="R61" s="203">
        <v>0</v>
      </c>
      <c r="S61" s="382"/>
      <c r="T61" s="378"/>
      <c r="U61" s="371"/>
      <c r="V61" s="383"/>
      <c r="W61" s="239"/>
    </row>
    <row r="62" spans="4:30" ht="12" customHeight="1">
      <c r="D62" s="171"/>
      <c r="E62" s="155" t="s">
        <v>58</v>
      </c>
      <c r="L62" s="155"/>
      <c r="N62" s="191"/>
      <c r="O62" s="191"/>
      <c r="P62" s="170"/>
      <c r="Q62" s="170"/>
      <c r="R62" s="240"/>
      <c r="S62" s="384"/>
      <c r="T62" s="362"/>
      <c r="U62" s="371"/>
      <c r="V62" s="383"/>
      <c r="W62" s="239"/>
    </row>
    <row r="63" spans="4:30" ht="12" customHeight="1">
      <c r="D63" s="171"/>
      <c r="H63" s="192" t="s">
        <v>59</v>
      </c>
      <c r="I63" s="192"/>
      <c r="J63" s="192"/>
      <c r="K63" s="192"/>
      <c r="L63" s="158"/>
      <c r="N63" s="191"/>
      <c r="O63" s="191"/>
      <c r="P63" s="170"/>
      <c r="Q63" s="170"/>
      <c r="R63" s="240"/>
      <c r="S63" s="384"/>
      <c r="T63" s="362"/>
      <c r="U63" s="371"/>
      <c r="V63" s="383"/>
      <c r="W63" s="239"/>
      <c r="AD63" s="241"/>
    </row>
    <row r="64" spans="4:30" ht="12" customHeight="1">
      <c r="D64" s="171"/>
      <c r="F64" s="155" t="s">
        <v>62</v>
      </c>
      <c r="H64" s="242">
        <f>IF(AND($Y$3&gt;=DATE(2014,1,1),$Y$3&lt;=DATE(2015,6,1)),2015,IF(AND($Y$3&gt;=DATE(2017,6,2),$Y$3&lt;=DATE(2018,6,1)),2018,IF(AND($Y$3&gt;=DATE(2018,6,2),$Y$3&lt;=DATE(2019,6,1)),2019,IF(AND($Y$3&gt;=DATE(2016,6,2),$Y$3&lt;=DATE(2017,6,1)),2017,IF(AND($Y$3&gt;=DATE(2015,6,2),$Y$3&lt;=DATE(2016,6,1)),2016,IF(AND($Y$3&gt;=DATE(2019,6,2),$Y$3&lt;=DATE(2020,6,1)),2020,IF(AND($Y$3&gt;=DATE(2020,6,2),$Y$3&lt;=DATE(2021,6,1)),2021,IF(AND($Y$3&gt;=DATE(2021,6,2),$Y$3&lt;=DATE(2022,6,1)),2022,IF(AND($Y$3&gt;=DATE(2022,6,2),$Y$3&lt;=DATE(2023,6,1)),2023,IF(AND($Y$3&gt;=DATE(2023,6,2),$Y$3&lt;=DATE(2024,6,1)),2024,IF(AND($Y$3&gt;=DATE(2024,6,2),$Y$3&lt;=DATE(2025,6,1)),2025,IF(AND($Y$3&gt;=DATE(2025,6,2),$Y$3&lt;=DATE(2026,6,1)),2026,0))))))))))))</f>
        <v>2024</v>
      </c>
      <c r="I64" s="192"/>
      <c r="J64" s="242"/>
      <c r="K64" s="192"/>
      <c r="L64" s="242"/>
      <c r="M64" s="158"/>
      <c r="N64" s="191"/>
      <c r="O64" s="191"/>
      <c r="R64" s="240"/>
      <c r="S64" s="384"/>
      <c r="T64" s="362"/>
      <c r="U64" s="371"/>
      <c r="V64" s="371"/>
      <c r="W64" s="191"/>
    </row>
    <row r="65" spans="4:25" ht="17.25" customHeight="1">
      <c r="D65" s="171"/>
      <c r="F65" s="243" t="str">
        <f>H24 &amp;" GRA(s)"</f>
        <v xml:space="preserve"> GRA(s)</v>
      </c>
      <c r="G65" s="243"/>
      <c r="H65" s="309">
        <f>IF(AND(Y5="Basic Tuition - CLAS and Pharmacy",H64=2027),Tuition!C114,IF(AND(Y5="Journalism",H64=2027),Tuition!C115,IF(AND(Y5="Music or Education",H64=2027),Tuition!C116,IF(AND(Y5="Social Welfare",H64=2027),Tuition!C117,IF(AND(Y5="Architecture",H64=2027),Tuition!C118,IF(AND(Y5="Engineering",H64=2027),Tuition!C119,IF(AND(Y5="Masters level Business",H64=2027),Tuition!C120,IF(AND(Y5="Basic Tuition - CLAS and Pharmacy",H64=2028),Tuition!C123,IF(AND(Y5="Journalism",H64=2028),Tuition!C124,IF(AND(Y5="Music or Education",H64=2028),Tuition!C125,IF(AND(Y5="Social Welfare",H64=2028),Tuition!C126,IF(AND(Y5="Architecture",H64=2028),Tuition!C127,IF(AND(Y5="Engineering",H64=2028),Tuition!C128,IF(AND(Y5="Masters level Business",H64=2028),Tuition!C129,IF(AND(Y5="Basic Tuition - CLAS and Pharmacy",H64=2029),Tuition!C132,IF(AND(Y5="Journalism",H64=2029),Tuition!C133,IF(AND(Y5="Music or Education",H64=2029),Tuition!C134,IF(AND(Y5="Social Welfare",H64=2029),Tuition!C134,IF(AND(Y5="Architecture",H64=2029),Tuition!C136,IF(AND(Y5="Engineering",H64=2029),Tuition!C137,IF(AND(Y5="Masters level Business",H64=2029),Tuition!C138,IF(AND(Y5="Basic Tuition - CLAS and Pharmacy",H64=2030),Tuition!C141,IF(AND(Y5="Journalism",H64=2030),Tuition!C142,IF(AND(Y5="Music or Education",H64=2030),Tuition!C143,IF(AND(Y5="Social Welfare",H64=2030),Tuition!C144,IF(AND(Y5="Architecture",H64=2030),Tuition!C145,IF(AND(Y5="Engineering",H64=2030),Tuition!C146,IF(AND(Y5="Masters level Business",H64=2030),Tuition!C147,IF(AND(Y5="Basic Tuition - CLAS and Pharmacy",H64=2022),Tuition!C69,IF(AND(Y5="Journalism",H64=2022),Tuition!C70,IF(AND(Y5="Music or Education",H64=2022),Tuition!C71,IF(AND(Y5="Social Welfare",H64=2022),Tuition!C72,IF(AND(Y5="Architecture",H64=2022),Tuition!C73,IF(AND(Y5="Engineering",H64=2022),Tuition!C74,IF(AND(Y5="Masters level Business",H64=2022),Tuition!C75,IF(AND(Y5="Basic Tuition - CLAS and Pharmacy",H64=2023),Tuition!C78,IF(AND(Y5="Journalism",H64=2023),Tuition!C79,IF(AND(Y5="Music or Education",H64=2023),Tuition!C80,IF(AND(Y5="Social Welfare",H64=2023),Tuition!C81,IF(AND(Y5="Architecture",H64=2023),Tuition!C82,IF(AND(Y5="Engineering",H64=2023),Tuition!C83,IF(AND(Y5="Masters level Business",H64=2023),Tuition!C84,IF(AND(Y5="Basic Tuition - CLAS and Pharmacy",H64=2024),Tuition!C87,IF(AND(Y5="Journalism",H64=2024),Tuition!C88,IF(AND(Y5="Music or Education",H64=2024),Tuition!C89,IF(AND(Y5="Social Welfare",H64=2024),Tuition!C90,IF(AND(Y5="Architecture",H64=2024),Tuition!C91,IF(AND(Y5="Engineering",H64=2024),Tuition!C92,IF(AND(Y5="Masters level Business",H64=2024),Tuition!C93,IF(AND(Y5="Basic Tuition - CLAS and Pharmacy",H64=2025),Tuition!C96,IF(AND(Y5="Journalism",H64=2025),Tuition!C97,IF(AND(Y5="Music or Education",H64=2025),Tuition!C98,IF(AND(Y5="Social Welfare",H64=2025),Tuition!C99,IF(AND(Y5="Architecture",H64=2025),Tuition!C100,IF(AND(Y5="Engineering",H64=2025),Tuition!C101,IF(AND(Y5="Masters level Business",H64=2025),Tuition!C102,IF(AND(Y5="Basic Tuition - CLAS and Pharmacy",H64=2026),Tuition!C105,IF(AND(Y5="Journalism",H64=2026),Tuition!C106,IF(AND(Y5="Music or Education",H64=2026),Tuition!C107,IF(AND(Y5="Social Welfare",H64=2026),Tuition!C108,IF(AND(Y5="Architecture",H64=2026),Tuition!C109,IF(AND(Y5="Engineering",H64=2026),Tuition!C110,IF(AND(Y5="Masters level Business",H64=2026),Tuition!C111,0)))))))))))))))))))))))))))))))))))))))))))))))))))))))))))))))</f>
        <v>1476</v>
      </c>
      <c r="I65" s="181"/>
      <c r="J65" s="308">
        <f>IF(AND(A5="Basic Tuition - CLAS and Pharmacy",J64=2027),Tuition!B123,IF(AND(A5="Basic Tuition - CLAS and Pharmacy",J64=2028),Tuition!B132,IF(AND(A5="Masters level Business",J64=2027),Tuition!B129,IF(AND(A5="Masters level Business",J64=2028),Tuition!B138,IF(AND(A5="Journalism",J64=2027),Tuition!B124,IF(AND(A5="Journalism",J64=2028),Tuition!B133,IF(AND(A5="Music or Education",J64=2027),Tuition!B125,IF(AND(A5="Music or Education",J64=2028),Tuition!B134,IF(AND(A5="Architecture",J64=2027),Tuition!B127,IF(AND(A5="Architecture",J64=2028),Tuition!B136,IF(AND(A5="Social Welfare",J64=2027),Tuition!B126,IF(AND(A5="Social Welfare",J64=2028),Tuition!B135,IF(AND(A5="Engineering",J64=2027),Tuition!B128,IF(AND(A5="Engineering",J64=2028),Tuition!B137,IF(AND(A5="Basic Tuition - CLAS and Pharmacy",J64=2020),Tuition!B60,IF(AND(A5="Basic Tuition - CLAS and Pharmacy",J64=2021),Tuition!B69,IF(AND(A5="Basic Tuition - CLAS and Pharmacy",J64=2022),Tuition!B78,IF(AND(A5="Basic Tuition - CLAS and Pharmacy",J64=2023),Tuition!B87,IF(AND(A5="Basic Tuition - CLAS and Pharmacy",J64=2024),Tuition!B96,IF(AND(A5="Basic Tuition - CLAS and Pharmacy",J64=2025),Tuition!B105,IF(AND(A5="Masters level Business",J64=2020),Tuition!B66,IF(AND(A5="Masters level Business",J64=2021),Tuition!B75,IF(AND(A5="Masters level Business",J64=2022),Tuition!B84,IF(AND(A5="Masters level Business",J64=2023),Tuition!B93,IF(AND(A5="Masters level Business",J64=2024),Tuition!B102,IF(AND(A5="Masters level Business",J64=2025),Tuition!B111,IF(AND(A5="Journalism",J64=2020),Tuition!B61,IF(AND(A5="Journalism",J64=2021),Tuition!B70,IF(AND(A5="Journalism",J64=2022),Tuition!B79,IF(AND(A5="Journalism",J64=2023),Tuition!B88,IF(AND(A5="Journalism",J64=2025),Tuition!B106,IF(AND(A5="Journalism",J64=2024),Tuition!B97,IF(AND(A5="Music or Education",J64=2020),Tuition!B62,IF(AND(A5="Music or Education",J64=2021),Tuition!B71,IF(AND(A5="Music or Education",J64=2022),Tuition!B80,IF(AND(A5="Music or Education",J64=2023),Tuition!B89,IF(AND(A5="Music or Education",J64=2024),Tuition!B98,IF(AND(A5="Music or Education",J64=2025),Tuition!B107,IF(AND(A5="Architecture",J64=2020),Tuition!B64,IF(AND(A5="Architecture",J64=2021),Tuition!B73,IF(AND(A5="Architecture",J64=2022),Tuition!B82,IF(AND(A5="Architecture",J64=2023),Tuition!B91,IF(AND(A5="Architecture",J64=2024),Tuition!B100,IF(AND(A5="Architecture",J64=2025),Tuition!B109,IF(AND(A5="Social Welfare",J64=2020),Tuition!B63,IF(AND(A5="Social Welfare",J64=2021),Tuition!B72,IF(AND(A5="Social Welfare",J64=2022),Tuition!B81,IF(AND(A5="Social Welfare",J64=2023),Tuition!B90,IF(AND(A5="Social Welfare",J64=2024),Tuition!B99,IF(AND(A5="Social Welfare",J64=2025),Tuition!B108,IF(AND(A5="Engineering",J64=2020),Tuition!B65,IF(AND(A5="Engineering",J64=2021),Tuition!B74,IF(AND(A5="Engineering",J64=2022),Tuition!B83,IF(AND(A5="Engineering",J64=2023),Tuition!B92,IF(AND(A5="Engineering",J64=2024),Tuition!B101,IF(AND(A5="Engineering",J64=2025),Tuition!B110, IF(AND(A5="Basic Tuition - CLAS and Pharmacy",J64=2026),Tuition!B114,IF(AND(A5="Journalism",J64=2026),Tuition!B115,IF(AND(A5="Music or Education",J64=2026),Tuition!B116,IF(AND(A5="Social Welfare",J64=2026),Tuition!B117,IF(AND(A5="Architecture",J64=2026),Tuition!B118,IF(AND(A5="Engineering",J64=2026),Tuition!B119, IF(AND(A5="Masters level Business",J64=2026),Tuition!B120,0)))))))))))))))))))))))))))))))))))))))))))))))))))))))))))))))</f>
        <v>0</v>
      </c>
      <c r="K65" s="311"/>
      <c r="L65" s="308">
        <f>IF(AND(A5="Basic Tuition - CLAS and Pharmacy",L64=2027),Tuition!B114,IF(AND(A5="Journalism",L64=2027),Tuition!B115,IF(AND(A5="Music or Education",L64=2027),Tuition!B116,IF(AND(A5="Social Welfare",L64=2027),Tuition!B117,IF(AND(A5="Architecture",L64=2027),Tuition!B118,IF(AND(A5="Engineering",L64=2027),Tuition!B119,IF(AND(A5="Masters level Business",L64=2027),Tuition!B120,IF(AND(A5="Basic Tuition - CLAS and Pharmacy",L64=2028),Tuition!B123,IF(AND(A5="Journalism",L64=2028),Tuition!B124,IF(AND(A5="Music or Education",L64=2028),Tuition!B125,IF(AND(A5="Social Welfare",L64=2028),Tuition!B126,IF(AND(A5="Architecture",L64=2028),Tuition!B127,IF(AND(A5="Engineering",L64=2028),Tuition!B128,IF(AND(A5="Masters level Business",L64=2028),Tuition!B129,IF(AND(A5="Basic Tuition - CLAS and Pharmacy",L64=2020),Tuition!B51,IF(AND(A5="Journalism",L64=2020),Tuition!B52,IF(AND(A5="Music or Education",L64=2020),Tuition!B53,IF(AND(A5="Social Welfare",L64=2020),Tuition!B54,IF(AND(A5="Architecture",L64=2020),Tuition!B55,IF(AND(A5="Engineering",L64=2020),Tuition!B56,IF(AND(A5="Masters level Business",L64=2020),Tuition!B57,IF(AND(A5="Basic Tuition - CLAS and Pharmacy",L64=2021),Tuition!B60,IF(AND(A5="Journalism",L64=2021),Tuition!B61,IF(AND(A5="Music or Education",L64=2021),Tuition!B62,IF(AND(A5="Social Welfare",L64=2021),Tuition!B63,IF(AND(A5="Architecture",L64=2021),Tuition!B64,IF(AND(A5="Engineering",L64=2021),Tuition!B65,IF(AND(A5="Masters level Business",L64=2021),Tuition!B66,IF(AND(A5="Basic Tuition - CLAS and Pharmacy",L64=2022),Tuition!B69,IF(AND(A5="Journalism",L64=2022),Tuition!B70,IF(AND(A5="Music or Education",L64=2022),Tuition!B71,IF(AND(A5="Social Welfare",L64=2022),Tuition!B72,IF(AND(A5="Architecture",L64=2022),Tuition!B73,IF(AND(A5="Engineering",L64=2022),Tuition!B74,IF(AND(A5="Masters level Business",L64=2022),Tuition!B75,IF(AND(A5="Basic Tuition - CLAS and Pharmacy",L64=2023),Tuition!B78,IF(AND(A5="Journalism",L64=2023),Tuition!B79,IF(AND(A5="Music or Education",L64=2023),Tuition!B80,IF(AND(A5="Social Welfare",L64=2023),Tuition!B81,IF(AND(A5="Architecture",L64=2023),Tuition!B82,IF(AND(A5="Engineering",L64=2023),Tuition!B83,IF(AND(A5="Masters level Business",L64=2023),Tuition!B84,IF(AND(A5="Basic Tuition - CLAS and Pharmacy",L64=2024),Tuition!B87,IF(AND(A5="Journalism",L64=2024),Tuition!B88,IF(AND(A5="Music or Education",L64=2024),Tuition!B89,IF(AND(A5="Social Welfare",L64=2024),Tuition!B90,IF(AND(A5="Architecture",L64=2024),Tuition!B91,IF(AND(A5="Engineering",L64=2024),Tuition!B92,IF(AND(A5="Masters level Business",L64=2024),Tuition!B93,IF(AND(A5="Basic Tuition - CLAS and Pharmacy",L64=2025),Tuition!B96,IF(AND(A5="Journalism",L64=2025),Tuition!B97,IF(AND(A5="Music or Education",L64=2025),Tuition!B98,IF(AND(A5="Social Welfare",L64=2025),Tuition!B99,IF(AND(A5="Architecture",L64=2025),Tuition!B100,IF(AND(A5="Engineering",L64=2025),Tuition!B101,IF(AND(A5="Masters level Business",L64=2025),Tuition!B102,IF(AND(A5="Basic Tuition - CLAS and Pharmacy",L64=2026),Tuition!B105,IF(AND(A5="Journalism",L64=2026),Tuition!B106,IF(AND(A5="Music or Education",L64=2026),Tuition!B107,IF(AND(A5="Social Welfare",L64=2026),Tuition!B108,IF(AND(A5="Architecture",L64=2026),Tuition!B109,IF(AND(A5="Engineering",L64=2026),Tuition!B110,IF(AND(A5="Masters level Business",L64=2026),Tuition!B111,0)))))))))))))))))))))))))))))))))))))))))))))))))))))))))))))))</f>
        <v>0</v>
      </c>
      <c r="M65" s="181"/>
      <c r="N65" s="203"/>
      <c r="O65" s="203"/>
      <c r="P65" s="183">
        <f>(J65+L65)*H23+(H24*H65)</f>
        <v>0</v>
      </c>
      <c r="Q65" s="183"/>
      <c r="R65" s="203"/>
      <c r="S65" s="382"/>
      <c r="T65" s="378"/>
      <c r="U65" s="372"/>
      <c r="V65" s="371"/>
      <c r="W65" s="191"/>
    </row>
    <row r="66" spans="4:25" ht="12.75">
      <c r="D66" s="171"/>
      <c r="E66" s="390" t="s">
        <v>159</v>
      </c>
      <c r="F66" s="347" t="s">
        <v>47</v>
      </c>
      <c r="G66" s="243"/>
      <c r="H66" s="181"/>
      <c r="I66" s="181"/>
      <c r="J66" s="181"/>
      <c r="K66" s="181"/>
      <c r="L66" s="181"/>
      <c r="M66" s="181"/>
      <c r="N66" s="415" t="s">
        <v>199</v>
      </c>
      <c r="O66" s="203"/>
      <c r="P66" s="346">
        <v>0</v>
      </c>
      <c r="Q66" s="183"/>
      <c r="R66" s="203"/>
      <c r="S66" s="382"/>
      <c r="T66" s="378"/>
      <c r="U66" s="372"/>
      <c r="V66" s="371"/>
      <c r="W66" s="191"/>
    </row>
    <row r="67" spans="4:25" ht="12.75">
      <c r="D67" s="171"/>
      <c r="E67" s="390" t="s">
        <v>159</v>
      </c>
      <c r="F67" s="347" t="s">
        <v>47</v>
      </c>
      <c r="G67" s="243"/>
      <c r="H67" s="181"/>
      <c r="I67" s="181"/>
      <c r="J67" s="181"/>
      <c r="K67" s="181"/>
      <c r="L67" s="181"/>
      <c r="M67" s="181"/>
      <c r="N67" s="415" t="s">
        <v>199</v>
      </c>
      <c r="O67" s="203"/>
      <c r="P67" s="346">
        <v>0</v>
      </c>
      <c r="Q67" s="183"/>
      <c r="R67" s="203"/>
      <c r="S67" s="382"/>
      <c r="T67" s="378"/>
      <c r="U67" s="372"/>
      <c r="V67" s="371"/>
      <c r="W67" s="191"/>
    </row>
    <row r="68" spans="4:25" ht="12" hidden="1" customHeight="1">
      <c r="D68" s="171"/>
      <c r="F68" s="155" t="s">
        <v>63</v>
      </c>
      <c r="H68" s="183"/>
      <c r="I68" s="183"/>
      <c r="J68" s="183"/>
      <c r="K68" s="183"/>
      <c r="L68" s="225"/>
      <c r="M68" s="225"/>
      <c r="N68" s="203"/>
      <c r="O68" s="203"/>
      <c r="P68" s="183">
        <v>0</v>
      </c>
      <c r="Q68" s="183"/>
      <c r="R68" s="203"/>
      <c r="S68" s="382"/>
      <c r="T68" s="378"/>
      <c r="U68" s="372"/>
      <c r="V68" s="371"/>
      <c r="W68" s="191"/>
    </row>
    <row r="69" spans="4:25" ht="12" hidden="1" customHeight="1">
      <c r="D69" s="171"/>
      <c r="F69" s="155" t="s">
        <v>64</v>
      </c>
      <c r="H69" s="183"/>
      <c r="I69" s="183"/>
      <c r="J69" s="183"/>
      <c r="K69" s="183"/>
      <c r="L69" s="225"/>
      <c r="M69" s="225"/>
      <c r="N69" s="203"/>
      <c r="O69" s="203"/>
      <c r="P69" s="244">
        <f>IF(A5="Engineering",(T38+T44+#REF!+SUM(R55:R58)+SUM(P66:P68))*0.07,0)</f>
        <v>0</v>
      </c>
      <c r="Q69" s="244"/>
      <c r="R69" s="203"/>
      <c r="S69" s="382"/>
      <c r="T69" s="378"/>
      <c r="U69" s="372"/>
      <c r="V69" s="371"/>
      <c r="W69" s="245"/>
      <c r="X69" s="246"/>
    </row>
    <row r="70" spans="4:25" ht="4.5" hidden="1" customHeight="1">
      <c r="D70" s="171"/>
      <c r="H70" s="183"/>
      <c r="I70" s="183"/>
      <c r="J70" s="183"/>
      <c r="K70" s="183"/>
      <c r="L70" s="225"/>
      <c r="M70" s="225"/>
      <c r="N70" s="203"/>
      <c r="O70" s="203"/>
      <c r="P70" s="247"/>
      <c r="Q70" s="244"/>
      <c r="R70" s="203"/>
      <c r="S70" s="382"/>
      <c r="T70" s="378"/>
      <c r="U70" s="372"/>
      <c r="V70" s="371"/>
      <c r="W70" s="245"/>
      <c r="X70" s="246"/>
    </row>
    <row r="71" spans="4:25" ht="11.25" customHeight="1">
      <c r="D71" s="171"/>
      <c r="E71" s="209" t="s">
        <v>66</v>
      </c>
      <c r="H71" s="183"/>
      <c r="I71" s="183"/>
      <c r="J71" s="183"/>
      <c r="K71" s="183"/>
      <c r="L71" s="225"/>
      <c r="M71" s="225"/>
      <c r="N71" s="203"/>
      <c r="O71" s="203"/>
      <c r="P71" s="183"/>
      <c r="Q71" s="183"/>
      <c r="R71" s="184">
        <f>SUM(P55:P69)</f>
        <v>0</v>
      </c>
      <c r="S71" s="364"/>
      <c r="T71" s="378"/>
      <c r="U71" s="372"/>
      <c r="V71" s="371"/>
      <c r="W71" s="245"/>
      <c r="X71" s="246"/>
    </row>
    <row r="72" spans="4:25" s="209" customFormat="1" ht="12" customHeight="1">
      <c r="D72" s="208"/>
      <c r="H72" s="228"/>
      <c r="I72" s="228"/>
      <c r="J72" s="228"/>
      <c r="K72" s="228"/>
      <c r="L72" s="229"/>
      <c r="M72" s="229"/>
      <c r="N72" s="228"/>
      <c r="O72" s="228"/>
      <c r="P72" s="228"/>
      <c r="Q72" s="228"/>
      <c r="R72" s="230"/>
      <c r="S72" s="364"/>
      <c r="T72" s="406">
        <f>SUM(R55:R71)</f>
        <v>0</v>
      </c>
      <c r="U72" s="372"/>
      <c r="V72" s="371"/>
      <c r="W72" s="246"/>
      <c r="X72" s="246"/>
      <c r="Y72" s="155"/>
    </row>
    <row r="73" spans="4:25" s="160" customFormat="1" ht="20.25" customHeight="1">
      <c r="D73" s="159" t="s">
        <v>70</v>
      </c>
      <c r="F73" s="161"/>
      <c r="G73" s="161"/>
      <c r="H73" s="237"/>
      <c r="I73" s="237"/>
      <c r="J73" s="237"/>
      <c r="K73" s="237"/>
      <c r="L73" s="227"/>
      <c r="M73" s="227"/>
      <c r="N73" s="237"/>
      <c r="O73" s="237"/>
      <c r="P73" s="238"/>
      <c r="Q73" s="238"/>
      <c r="R73" s="238">
        <f>R32+R37+R46+R71+R53</f>
        <v>0</v>
      </c>
      <c r="S73" s="374"/>
      <c r="T73" s="403">
        <f>SUM(T38:T72)</f>
        <v>0</v>
      </c>
      <c r="U73" s="372"/>
      <c r="V73" s="371"/>
    </row>
    <row r="74" spans="4:25" s="160" customFormat="1" ht="20.25" hidden="1" customHeight="1">
      <c r="D74" s="159" t="s">
        <v>68</v>
      </c>
      <c r="F74" s="161"/>
      <c r="G74" s="161"/>
      <c r="H74" s="237"/>
      <c r="I74" s="237"/>
      <c r="J74" s="237"/>
      <c r="K74" s="237"/>
      <c r="L74" s="227"/>
      <c r="M74" s="227"/>
      <c r="N74" s="237"/>
      <c r="O74" s="237"/>
      <c r="P74" s="238"/>
      <c r="Q74" s="238"/>
      <c r="R74" s="238"/>
      <c r="S74" s="374"/>
      <c r="T74" s="381">
        <v>0</v>
      </c>
      <c r="U74" s="372"/>
      <c r="V74" s="371"/>
    </row>
    <row r="75" spans="4:25" s="160" customFormat="1" ht="20.25" hidden="1" customHeight="1">
      <c r="D75" s="313" t="s">
        <v>69</v>
      </c>
      <c r="E75" s="314"/>
      <c r="F75" s="314"/>
      <c r="G75" s="314"/>
      <c r="H75" s="315"/>
      <c r="I75" s="315"/>
      <c r="J75" s="315"/>
      <c r="K75" s="315"/>
      <c r="L75" s="316"/>
      <c r="M75" s="225"/>
      <c r="N75" s="207"/>
      <c r="O75" s="207"/>
      <c r="P75" s="183"/>
      <c r="Q75" s="183"/>
      <c r="R75" s="183"/>
      <c r="S75" s="379"/>
      <c r="T75" s="385">
        <v>0</v>
      </c>
      <c r="U75" s="372"/>
      <c r="V75" s="371"/>
    </row>
    <row r="76" spans="4:25" s="160" customFormat="1" ht="20.25" hidden="1" customHeight="1" thickBot="1">
      <c r="H76" s="207"/>
      <c r="I76" s="207"/>
      <c r="J76" s="207"/>
      <c r="K76" s="207"/>
      <c r="L76" s="225"/>
      <c r="M76" s="225"/>
      <c r="N76" s="207"/>
      <c r="O76" s="207"/>
      <c r="P76" s="183"/>
      <c r="Q76" s="183"/>
      <c r="R76" s="183"/>
      <c r="S76" s="379"/>
      <c r="T76" s="386">
        <f>T73+T75</f>
        <v>0</v>
      </c>
      <c r="U76" s="372"/>
      <c r="V76" s="371"/>
    </row>
    <row r="77" spans="4:25" ht="12" customHeight="1">
      <c r="D77" s="171"/>
      <c r="E77" s="171"/>
      <c r="H77" s="183"/>
      <c r="I77" s="183"/>
      <c r="J77" s="183"/>
      <c r="K77" s="183"/>
      <c r="L77" s="225"/>
      <c r="M77" s="225"/>
      <c r="N77" s="183"/>
      <c r="O77" s="183"/>
      <c r="P77" s="183"/>
      <c r="Q77" s="183"/>
      <c r="R77" s="184"/>
      <c r="T77" s="378"/>
      <c r="U77" s="372"/>
      <c r="V77" s="371"/>
    </row>
    <row r="78" spans="4:25" ht="12" customHeight="1">
      <c r="D78" s="428"/>
      <c r="E78" s="428"/>
      <c r="F78" s="428"/>
      <c r="G78" s="428"/>
      <c r="H78" s="428"/>
      <c r="I78" s="428"/>
      <c r="J78" s="428"/>
      <c r="K78" s="428"/>
      <c r="L78" s="428"/>
      <c r="M78" s="428"/>
      <c r="N78" s="428"/>
      <c r="O78" s="428"/>
      <c r="P78" s="428"/>
      <c r="Q78" s="428"/>
      <c r="R78" s="428"/>
      <c r="S78" s="428"/>
      <c r="T78" s="428"/>
      <c r="U78" s="388"/>
      <c r="V78" s="371"/>
    </row>
    <row r="79" spans="4:25" ht="12" customHeight="1">
      <c r="D79" s="428"/>
      <c r="E79" s="428"/>
      <c r="F79" s="428"/>
      <c r="G79" s="428"/>
      <c r="H79" s="428"/>
      <c r="I79" s="428"/>
      <c r="J79" s="428"/>
      <c r="K79" s="428"/>
      <c r="L79" s="428"/>
      <c r="M79" s="428"/>
      <c r="N79" s="428"/>
      <c r="O79" s="428"/>
      <c r="P79" s="428"/>
      <c r="Q79" s="428"/>
      <c r="R79" s="428"/>
      <c r="S79" s="428"/>
      <c r="T79" s="428"/>
      <c r="U79" s="388"/>
    </row>
    <row r="80" spans="4:25" ht="12" customHeight="1">
      <c r="D80" s="428"/>
      <c r="E80" s="428"/>
      <c r="F80" s="428"/>
      <c r="G80" s="428"/>
      <c r="H80" s="428"/>
      <c r="I80" s="428"/>
      <c r="J80" s="428"/>
      <c r="K80" s="428"/>
      <c r="L80" s="428"/>
      <c r="M80" s="428"/>
      <c r="N80" s="428"/>
      <c r="O80" s="428"/>
      <c r="P80" s="428"/>
      <c r="Q80" s="428"/>
      <c r="R80" s="428"/>
      <c r="S80" s="428"/>
      <c r="T80" s="428"/>
      <c r="U80" s="388"/>
    </row>
    <row r="81" spans="4:21" ht="15" customHeight="1">
      <c r="D81" s="428"/>
      <c r="E81" s="428"/>
      <c r="F81" s="428"/>
      <c r="G81" s="428"/>
      <c r="H81" s="428"/>
      <c r="I81" s="428"/>
      <c r="J81" s="428"/>
      <c r="K81" s="428"/>
      <c r="L81" s="428"/>
      <c r="M81" s="428"/>
      <c r="N81" s="428"/>
      <c r="O81" s="428"/>
      <c r="P81" s="428"/>
      <c r="Q81" s="428"/>
      <c r="R81" s="428"/>
      <c r="S81" s="428"/>
      <c r="T81" s="428"/>
      <c r="U81" s="388"/>
    </row>
    <row r="82" spans="4:21" ht="15" customHeight="1"/>
    <row r="83" spans="4:21" ht="15" customHeight="1"/>
    <row r="84" spans="4:21" ht="15" customHeight="1"/>
    <row r="85" spans="4:21" ht="15" customHeight="1"/>
    <row r="86" spans="4:21" ht="15" customHeight="1"/>
    <row r="87" spans="4:21" ht="15" customHeight="1"/>
    <row r="88" spans="4:21" ht="15" customHeight="1"/>
    <row r="89" spans="4:21" ht="15" customHeight="1"/>
    <row r="90" spans="4:21" ht="15" customHeight="1"/>
    <row r="91" spans="4:21" ht="15" customHeight="1"/>
    <row r="92" spans="4:21" ht="15" customHeight="1"/>
    <row r="93" spans="4:21" ht="15" customHeight="1"/>
    <row r="94" spans="4:21" ht="15" customHeight="1"/>
    <row r="95" spans="4:21" ht="15" customHeight="1"/>
    <row r="96" spans="4:21" ht="15" customHeight="1"/>
    <row r="97" ht="15" customHeight="1"/>
    <row r="98" ht="15" customHeight="1"/>
    <row r="99" ht="15" customHeight="1"/>
    <row r="100" ht="15" customHeight="1"/>
    <row r="101" ht="15" customHeight="1"/>
  </sheetData>
  <mergeCells count="4">
    <mergeCell ref="D2:T2"/>
    <mergeCell ref="D1:T1"/>
    <mergeCell ref="D78:T81"/>
    <mergeCell ref="L18:L24"/>
  </mergeCells>
  <phoneticPr fontId="3" type="noConversion"/>
  <dataValidations count="2">
    <dataValidation type="list" allowBlank="1" showInputMessage="1" showErrorMessage="1" sqref="A5" xr:uid="{00000000-0002-0000-0000-000000000000}">
      <formula1>$AC$5:$AC$9</formula1>
    </dataValidation>
    <dataValidation type="list" allowBlank="1" showInputMessage="1" showErrorMessage="1" sqref="Y5" xr:uid="{00000000-0002-0000-0000-000001000000}">
      <formula1>"None, Basic Tuition - CLAS and Pharmacy, Journalism, Music or Education, Social Welfare, Architecture, Engineering, Masters level Business"</formula1>
    </dataValidation>
  </dataValidations>
  <printOptions horizontalCentered="1"/>
  <pageMargins left="0.5" right="0.5" top="0.5" bottom="0.5" header="0" footer="0"/>
  <pageSetup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12"/>
  <sheetViews>
    <sheetView zoomScale="80" zoomScaleNormal="80" workbookViewId="0">
      <pane ySplit="2" topLeftCell="A28" activePane="bottomLeft" state="frozen"/>
      <selection activeCell="T40" sqref="T40"/>
      <selection pane="bottomLeft" activeCell="T40" sqref="T40"/>
    </sheetView>
  </sheetViews>
  <sheetFormatPr defaultColWidth="9.5" defaultRowHeight="12" customHeight="1"/>
  <cols>
    <col min="1" max="2" width="2.5" style="1" customWidth="1"/>
    <col min="3" max="3" width="31" style="1" customWidth="1"/>
    <col min="4" max="4" width="1.5" style="1" customWidth="1"/>
    <col min="5" max="5" width="12.5" style="1" customWidth="1"/>
    <col min="6" max="6" width="1.5" style="54" customWidth="1"/>
    <col min="7" max="7" width="9.875" style="1" customWidth="1"/>
    <col min="8" max="8" width="1.5" style="1" customWidth="1"/>
    <col min="9" max="9" width="11.375" style="1" customWidth="1"/>
    <col min="10" max="10" width="1.5" style="1" customWidth="1"/>
    <col min="11" max="11" width="7.5" style="1" customWidth="1"/>
    <col min="12" max="12" width="1.5" style="1" customWidth="1"/>
    <col min="13" max="13" width="7.5" style="1" customWidth="1"/>
    <col min="14" max="14" width="1.5" style="1" customWidth="1"/>
    <col min="15" max="16" width="8.5" style="1" customWidth="1"/>
    <col min="17" max="17" width="12.5" style="1" bestFit="1" customWidth="1"/>
    <col min="18" max="16384" width="9.5" style="1"/>
  </cols>
  <sheetData>
    <row r="1" spans="1:19" ht="20.25" customHeight="1">
      <c r="A1" s="432" t="s">
        <v>71</v>
      </c>
      <c r="B1" s="432"/>
      <c r="C1" s="432"/>
      <c r="D1" s="432"/>
      <c r="E1" s="432"/>
      <c r="F1" s="432"/>
      <c r="G1" s="432"/>
      <c r="H1" s="432"/>
      <c r="I1" s="432"/>
      <c r="J1" s="432"/>
      <c r="K1" s="432"/>
      <c r="L1" s="432"/>
      <c r="M1" s="432"/>
      <c r="N1" s="432"/>
      <c r="O1" s="432"/>
      <c r="P1" s="432"/>
      <c r="Q1" s="432"/>
    </row>
    <row r="2" spans="1:19" s="3" customFormat="1" ht="14.45" customHeight="1" thickBot="1">
      <c r="A2" s="433" t="str">
        <f>"Year 2: "&amp;TEXT(EDATE('Year 1'!B2,12),"mm/dd/yy")&amp;" to "&amp;TEXT(EDATE('Year 1'!B2,24)-1,"mm/dd/yy")</f>
        <v>Year 2: 07/01/24 to 06/30/25</v>
      </c>
      <c r="B2" s="433"/>
      <c r="C2" s="433"/>
      <c r="D2" s="433"/>
      <c r="E2" s="433"/>
      <c r="F2" s="433"/>
      <c r="G2" s="433"/>
      <c r="H2" s="433"/>
      <c r="I2" s="433"/>
      <c r="J2" s="433"/>
      <c r="K2" s="433"/>
      <c r="L2" s="433"/>
      <c r="M2" s="433"/>
      <c r="N2" s="433"/>
      <c r="O2" s="433"/>
      <c r="P2" s="433"/>
      <c r="Q2" s="433"/>
      <c r="S2" s="292"/>
    </row>
    <row r="3" spans="1:19" s="3" customFormat="1" ht="14.45" customHeight="1" thickTop="1">
      <c r="A3" s="73"/>
      <c r="B3" s="73"/>
      <c r="C3" s="73"/>
      <c r="D3" s="73"/>
      <c r="E3" s="73"/>
      <c r="F3" s="73"/>
      <c r="G3" s="73"/>
      <c r="H3" s="73"/>
      <c r="I3" s="73"/>
      <c r="J3" s="73"/>
      <c r="K3" s="73"/>
      <c r="L3" s="73"/>
      <c r="M3" s="73"/>
      <c r="N3" s="73"/>
      <c r="O3" s="73"/>
      <c r="P3" s="73"/>
      <c r="Q3" s="73"/>
    </row>
    <row r="4" spans="1:19" s="10" customFormat="1" ht="20.25" customHeight="1">
      <c r="A4" s="4" t="s">
        <v>1</v>
      </c>
      <c r="C4" s="5"/>
      <c r="D4" s="5"/>
      <c r="E4" s="5"/>
      <c r="F4" s="5"/>
      <c r="G4" s="5"/>
      <c r="H4" s="5"/>
      <c r="I4" s="6"/>
      <c r="J4" s="6"/>
      <c r="K4" s="5"/>
      <c r="L4" s="5"/>
      <c r="M4" s="7"/>
      <c r="N4" s="7"/>
      <c r="O4" s="8"/>
      <c r="P4" s="8"/>
      <c r="Q4" s="9"/>
      <c r="R4" s="431"/>
      <c r="S4" s="1"/>
    </row>
    <row r="5" spans="1:19" ht="15" customHeight="1">
      <c r="A5" s="67" t="s">
        <v>2</v>
      </c>
      <c r="B5" s="67"/>
      <c r="C5" s="67"/>
      <c r="E5" s="119" t="s">
        <v>3</v>
      </c>
      <c r="F5" s="80"/>
      <c r="G5" s="119" t="s">
        <v>4</v>
      </c>
      <c r="H5" s="28"/>
      <c r="I5" s="119" t="s">
        <v>5</v>
      </c>
      <c r="J5" s="28"/>
      <c r="K5" s="119" t="s">
        <v>6</v>
      </c>
      <c r="L5" s="28"/>
      <c r="M5" s="11"/>
      <c r="N5" s="11"/>
      <c r="O5" s="12"/>
      <c r="P5" s="295" t="s">
        <v>7</v>
      </c>
      <c r="Q5" s="13"/>
      <c r="R5" s="431"/>
    </row>
    <row r="6" spans="1:19" ht="14.25" customHeight="1">
      <c r="A6" s="15"/>
      <c r="B6" s="15">
        <f>'Year 1'!E6</f>
        <v>0</v>
      </c>
      <c r="E6" s="120"/>
      <c r="F6" s="66"/>
      <c r="G6" s="122"/>
      <c r="H6" s="28"/>
      <c r="I6" s="124"/>
      <c r="J6" s="69"/>
      <c r="K6" s="126"/>
      <c r="L6" s="70"/>
      <c r="M6" s="11"/>
      <c r="N6" s="11"/>
      <c r="O6" s="12"/>
      <c r="P6" s="12"/>
      <c r="Q6" s="13"/>
      <c r="R6" s="293" t="str">
        <f>'Year 1'!A5</f>
        <v>Basic Tuition - CLAS and Pharmacy</v>
      </c>
    </row>
    <row r="7" spans="1:19" ht="12" customHeight="1">
      <c r="A7" s="15"/>
      <c r="B7" s="15"/>
      <c r="C7" s="1">
        <f>'Year 1'!F7</f>
        <v>0</v>
      </c>
      <c r="E7" s="121">
        <f>G7*I7</f>
        <v>0</v>
      </c>
      <c r="F7" s="66"/>
      <c r="G7" s="123"/>
      <c r="H7" s="68"/>
      <c r="I7" s="125">
        <v>9</v>
      </c>
      <c r="J7" s="82"/>
      <c r="K7" s="127">
        <f>'Year 1'!N7*1.03</f>
        <v>0</v>
      </c>
      <c r="L7" s="83"/>
      <c r="M7" s="78">
        <f>K7*I7*G7</f>
        <v>0</v>
      </c>
      <c r="N7" s="78"/>
      <c r="O7" s="78"/>
      <c r="P7" s="78">
        <f>M7*0.37</f>
        <v>0</v>
      </c>
      <c r="Q7" s="78"/>
    </row>
    <row r="8" spans="1:19" ht="12" customHeight="1">
      <c r="A8" s="15"/>
      <c r="B8" s="15"/>
      <c r="C8" s="1" t="e">
        <f>'Year 1'!#REF!</f>
        <v>#REF!</v>
      </c>
      <c r="E8" s="121">
        <f>G8*I8</f>
        <v>0</v>
      </c>
      <c r="F8" s="66"/>
      <c r="G8" s="123"/>
      <c r="H8" s="68"/>
      <c r="I8" s="125">
        <v>3</v>
      </c>
      <c r="J8" s="82"/>
      <c r="K8" s="127" t="e">
        <f>'Year 1'!#REF!*1.03</f>
        <v>#REF!</v>
      </c>
      <c r="L8" s="83"/>
      <c r="M8" s="78" t="e">
        <f t="shared" ref="M8:M24" si="0">K8*I8*G8</f>
        <v>#REF!</v>
      </c>
      <c r="N8" s="78"/>
      <c r="O8" s="78"/>
      <c r="P8" s="78" t="e">
        <f t="shared" ref="P8:P27" si="1">M8*0.37</f>
        <v>#REF!</v>
      </c>
      <c r="Q8" s="78"/>
      <c r="R8" s="14"/>
    </row>
    <row r="9" spans="1:19" ht="5.25" customHeight="1">
      <c r="A9" s="15"/>
      <c r="B9" s="15"/>
      <c r="E9" s="121"/>
      <c r="F9" s="66"/>
      <c r="G9" s="123"/>
      <c r="H9" s="68"/>
      <c r="I9" s="125"/>
      <c r="J9" s="82"/>
      <c r="K9" s="127"/>
      <c r="L9" s="83"/>
      <c r="M9" s="78"/>
      <c r="N9" s="78"/>
      <c r="O9" s="78"/>
      <c r="P9" s="78">
        <f t="shared" si="1"/>
        <v>0</v>
      </c>
      <c r="Q9" s="78"/>
      <c r="R9" s="14"/>
    </row>
    <row r="10" spans="1:19" ht="12" customHeight="1">
      <c r="A10" s="15"/>
      <c r="B10" s="15" t="s">
        <v>12</v>
      </c>
      <c r="E10" s="121"/>
      <c r="F10" s="66"/>
      <c r="G10" s="123"/>
      <c r="H10" s="68"/>
      <c r="I10" s="125"/>
      <c r="J10" s="82"/>
      <c r="K10" s="127"/>
      <c r="L10" s="83"/>
      <c r="M10" s="78"/>
      <c r="N10" s="78"/>
      <c r="O10" s="78"/>
      <c r="P10" s="78">
        <f t="shared" si="1"/>
        <v>0</v>
      </c>
      <c r="Q10" s="78"/>
      <c r="R10" s="19"/>
      <c r="S10" s="20"/>
    </row>
    <row r="11" spans="1:19" ht="12" customHeight="1">
      <c r="A11" s="15"/>
      <c r="B11" s="15"/>
      <c r="C11" s="1">
        <f>'Year 1'!F9</f>
        <v>0</v>
      </c>
      <c r="E11" s="121">
        <f t="shared" ref="E11:E24" si="2">G11*I11</f>
        <v>0</v>
      </c>
      <c r="F11" s="66"/>
      <c r="G11" s="123"/>
      <c r="H11" s="68"/>
      <c r="I11" s="125">
        <v>9</v>
      </c>
      <c r="J11" s="82"/>
      <c r="K11" s="127">
        <f>'Year 1'!N9*1.03</f>
        <v>0</v>
      </c>
      <c r="L11" s="83"/>
      <c r="M11" s="78">
        <f t="shared" si="0"/>
        <v>0</v>
      </c>
      <c r="N11" s="78"/>
      <c r="O11" s="78"/>
      <c r="P11" s="78">
        <f t="shared" si="1"/>
        <v>0</v>
      </c>
      <c r="Q11" s="78"/>
      <c r="R11" s="22"/>
      <c r="S11" s="21"/>
    </row>
    <row r="12" spans="1:19" ht="12" customHeight="1">
      <c r="A12" s="15"/>
      <c r="B12" s="15"/>
      <c r="C12" s="1" t="e">
        <f>'Year 1'!#REF!</f>
        <v>#REF!</v>
      </c>
      <c r="E12" s="121">
        <f t="shared" si="2"/>
        <v>0</v>
      </c>
      <c r="F12" s="66"/>
      <c r="G12" s="123"/>
      <c r="H12" s="68"/>
      <c r="I12" s="125">
        <v>3</v>
      </c>
      <c r="J12" s="82"/>
      <c r="K12" s="127" t="e">
        <f>'Year 1'!#REF!*1.03</f>
        <v>#REF!</v>
      </c>
      <c r="L12" s="83"/>
      <c r="M12" s="78" t="e">
        <f t="shared" si="0"/>
        <v>#REF!</v>
      </c>
      <c r="N12" s="78"/>
      <c r="O12" s="78"/>
      <c r="P12" s="78" t="e">
        <f t="shared" si="1"/>
        <v>#REF!</v>
      </c>
      <c r="Q12" s="78"/>
      <c r="R12" s="16"/>
      <c r="S12" s="19"/>
    </row>
    <row r="13" spans="1:19" ht="5.25" customHeight="1">
      <c r="A13" s="15"/>
      <c r="B13" s="15"/>
      <c r="E13" s="121"/>
      <c r="F13" s="66"/>
      <c r="G13" s="123"/>
      <c r="H13" s="68"/>
      <c r="I13" s="125"/>
      <c r="J13" s="82"/>
      <c r="K13" s="127"/>
      <c r="L13" s="83"/>
      <c r="M13" s="78"/>
      <c r="N13" s="78"/>
      <c r="O13" s="78"/>
      <c r="P13" s="78">
        <f t="shared" si="1"/>
        <v>0</v>
      </c>
      <c r="Q13" s="78"/>
      <c r="R13" s="16"/>
      <c r="S13" s="19"/>
    </row>
    <row r="14" spans="1:19" ht="12" customHeight="1">
      <c r="A14" s="15"/>
      <c r="B14" s="15" t="s">
        <v>12</v>
      </c>
      <c r="E14" s="121"/>
      <c r="F14" s="66"/>
      <c r="G14" s="123"/>
      <c r="H14" s="68"/>
      <c r="I14" s="125"/>
      <c r="J14" s="82"/>
      <c r="K14" s="127"/>
      <c r="L14" s="83"/>
      <c r="M14" s="78"/>
      <c r="N14" s="78"/>
      <c r="O14" s="78"/>
      <c r="P14" s="78">
        <f t="shared" si="1"/>
        <v>0</v>
      </c>
      <c r="Q14" s="78"/>
      <c r="R14" s="23"/>
      <c r="S14" s="19"/>
    </row>
    <row r="15" spans="1:19" ht="12" customHeight="1">
      <c r="A15" s="15"/>
      <c r="B15" s="15"/>
      <c r="C15" s="1" t="e">
        <f>'Year 1'!#REF!</f>
        <v>#REF!</v>
      </c>
      <c r="E15" s="121">
        <f t="shared" si="2"/>
        <v>0</v>
      </c>
      <c r="F15" s="66"/>
      <c r="G15" s="123"/>
      <c r="H15" s="68"/>
      <c r="I15" s="125">
        <v>9</v>
      </c>
      <c r="J15" s="82"/>
      <c r="K15" s="127" t="e">
        <f>'Year 1'!#REF!*1.03</f>
        <v>#REF!</v>
      </c>
      <c r="L15" s="83"/>
      <c r="M15" s="78" t="e">
        <f t="shared" si="0"/>
        <v>#REF!</v>
      </c>
      <c r="N15" s="78"/>
      <c r="O15" s="78"/>
      <c r="P15" s="78" t="e">
        <f>M15*0.37</f>
        <v>#REF!</v>
      </c>
      <c r="Q15" s="78"/>
      <c r="R15" s="23"/>
      <c r="S15" s="19"/>
    </row>
    <row r="16" spans="1:19" ht="12" customHeight="1">
      <c r="A16" s="15"/>
      <c r="B16" s="15"/>
      <c r="C16" s="1">
        <f>'Year 1'!F11</f>
        <v>0</v>
      </c>
      <c r="E16" s="121">
        <f t="shared" si="2"/>
        <v>0</v>
      </c>
      <c r="F16" s="66"/>
      <c r="G16" s="123"/>
      <c r="H16" s="68"/>
      <c r="I16" s="125">
        <v>3</v>
      </c>
      <c r="J16" s="82"/>
      <c r="K16" s="127">
        <f>'Year 1'!N11*1.03</f>
        <v>0</v>
      </c>
      <c r="L16" s="83"/>
      <c r="M16" s="78">
        <f t="shared" si="0"/>
        <v>0</v>
      </c>
      <c r="N16" s="78"/>
      <c r="O16" s="78"/>
      <c r="P16" s="78">
        <f t="shared" si="1"/>
        <v>0</v>
      </c>
      <c r="Q16" s="78"/>
      <c r="R16" s="23"/>
      <c r="S16" s="19"/>
    </row>
    <row r="17" spans="1:24" ht="5.25" customHeight="1">
      <c r="A17" s="15"/>
      <c r="B17" s="15"/>
      <c r="E17" s="121"/>
      <c r="F17" s="66"/>
      <c r="G17" s="123"/>
      <c r="H17" s="68"/>
      <c r="I17" s="125"/>
      <c r="J17" s="82"/>
      <c r="K17" s="127"/>
      <c r="L17" s="83"/>
      <c r="M17" s="78"/>
      <c r="N17" s="78"/>
      <c r="O17" s="78"/>
      <c r="P17" s="78">
        <f t="shared" si="1"/>
        <v>0</v>
      </c>
      <c r="Q17" s="78"/>
      <c r="R17" s="23"/>
      <c r="S17" s="19"/>
    </row>
    <row r="18" spans="1:24" ht="12" customHeight="1">
      <c r="A18" s="15"/>
      <c r="B18" s="15" t="s">
        <v>12</v>
      </c>
      <c r="E18" s="121"/>
      <c r="F18" s="66"/>
      <c r="G18" s="123"/>
      <c r="H18" s="68"/>
      <c r="I18" s="125"/>
      <c r="J18" s="82"/>
      <c r="K18" s="127"/>
      <c r="L18" s="83"/>
      <c r="M18" s="78"/>
      <c r="N18" s="78"/>
      <c r="O18" s="78"/>
      <c r="P18" s="78">
        <f t="shared" si="1"/>
        <v>0</v>
      </c>
      <c r="Q18" s="78"/>
      <c r="R18" s="24"/>
      <c r="S18" s="19"/>
    </row>
    <row r="19" spans="1:24" ht="12" customHeight="1">
      <c r="A19" s="15"/>
      <c r="B19" s="15"/>
      <c r="C19" s="1" t="e">
        <f>'Year 1'!#REF!</f>
        <v>#REF!</v>
      </c>
      <c r="E19" s="121">
        <f t="shared" si="2"/>
        <v>0</v>
      </c>
      <c r="F19" s="66"/>
      <c r="G19" s="123"/>
      <c r="H19" s="68"/>
      <c r="I19" s="125">
        <v>9</v>
      </c>
      <c r="J19" s="82"/>
      <c r="K19" s="127" t="e">
        <f>'Year 1'!#REF!*1.03</f>
        <v>#REF!</v>
      </c>
      <c r="L19" s="83"/>
      <c r="M19" s="78" t="e">
        <f t="shared" si="0"/>
        <v>#REF!</v>
      </c>
      <c r="N19" s="78"/>
      <c r="O19" s="78"/>
      <c r="P19" s="78" t="e">
        <f t="shared" si="1"/>
        <v>#REF!</v>
      </c>
      <c r="Q19" s="78"/>
      <c r="R19" s="23"/>
      <c r="S19" s="21"/>
    </row>
    <row r="20" spans="1:24" ht="12" customHeight="1">
      <c r="A20" s="15"/>
      <c r="B20" s="15"/>
      <c r="C20" s="1">
        <f>'Year 1'!F13</f>
        <v>0</v>
      </c>
      <c r="E20" s="121">
        <f t="shared" si="2"/>
        <v>0</v>
      </c>
      <c r="F20" s="66"/>
      <c r="G20" s="123"/>
      <c r="H20" s="68"/>
      <c r="I20" s="125">
        <v>3</v>
      </c>
      <c r="J20" s="82"/>
      <c r="K20" s="127">
        <f>'Year 1'!N13*1.03</f>
        <v>0</v>
      </c>
      <c r="L20" s="83"/>
      <c r="M20" s="78">
        <f t="shared" si="0"/>
        <v>0</v>
      </c>
      <c r="N20" s="78"/>
      <c r="O20" s="78"/>
      <c r="P20" s="78">
        <f t="shared" si="1"/>
        <v>0</v>
      </c>
      <c r="Q20" s="78"/>
      <c r="R20" s="23"/>
    </row>
    <row r="21" spans="1:24" ht="5.25" customHeight="1">
      <c r="A21" s="15"/>
      <c r="B21" s="15"/>
      <c r="E21" s="121"/>
      <c r="F21" s="66"/>
      <c r="G21" s="123"/>
      <c r="H21" s="68"/>
      <c r="I21" s="125"/>
      <c r="J21" s="82"/>
      <c r="K21" s="127"/>
      <c r="L21" s="83"/>
      <c r="M21" s="78"/>
      <c r="N21" s="78"/>
      <c r="O21" s="78"/>
      <c r="P21" s="78">
        <f t="shared" si="1"/>
        <v>0</v>
      </c>
      <c r="Q21" s="78"/>
      <c r="R21" s="23"/>
    </row>
    <row r="22" spans="1:24" ht="12.75">
      <c r="A22" s="15"/>
      <c r="B22" s="15" t="s">
        <v>12</v>
      </c>
      <c r="E22" s="121"/>
      <c r="F22" s="66"/>
      <c r="G22" s="123"/>
      <c r="H22" s="68"/>
      <c r="I22" s="125"/>
      <c r="J22" s="82"/>
      <c r="K22" s="127"/>
      <c r="L22" s="83"/>
      <c r="M22" s="78"/>
      <c r="N22" s="78"/>
      <c r="O22" s="78"/>
      <c r="P22" s="78">
        <f t="shared" si="1"/>
        <v>0</v>
      </c>
      <c r="Q22" s="78"/>
      <c r="R22" s="23"/>
      <c r="S22" s="20"/>
    </row>
    <row r="23" spans="1:24" ht="14.25" customHeight="1">
      <c r="A23" s="15"/>
      <c r="B23" s="15"/>
      <c r="C23" s="1" t="s">
        <v>15</v>
      </c>
      <c r="E23" s="121">
        <f t="shared" si="2"/>
        <v>0</v>
      </c>
      <c r="F23" s="66"/>
      <c r="G23" s="123"/>
      <c r="H23" s="68"/>
      <c r="I23" s="125">
        <v>12</v>
      </c>
      <c r="J23" s="82"/>
      <c r="K23" s="127">
        <f>'Year 1'!N15*1.03</f>
        <v>0</v>
      </c>
      <c r="L23" s="83"/>
      <c r="M23" s="78">
        <f t="shared" si="0"/>
        <v>0</v>
      </c>
      <c r="N23" s="78"/>
      <c r="O23" s="78"/>
      <c r="P23" s="78">
        <f t="shared" si="1"/>
        <v>0</v>
      </c>
      <c r="Q23" s="78"/>
      <c r="R23" s="23"/>
      <c r="S23" s="21"/>
    </row>
    <row r="24" spans="1:24" ht="12" hidden="1" customHeight="1">
      <c r="A24" s="15"/>
      <c r="B24" s="15"/>
      <c r="E24" s="121">
        <f t="shared" si="2"/>
        <v>0</v>
      </c>
      <c r="F24" s="66"/>
      <c r="G24" s="123"/>
      <c r="H24" s="68"/>
      <c r="I24" s="125"/>
      <c r="J24" s="82"/>
      <c r="K24" s="127" t="e">
        <f>'Year 1'!#REF!*1.03</f>
        <v>#REF!</v>
      </c>
      <c r="L24" s="83"/>
      <c r="M24" s="78" t="e">
        <f t="shared" si="0"/>
        <v>#REF!</v>
      </c>
      <c r="N24" s="78"/>
      <c r="O24" s="78"/>
      <c r="P24" s="78" t="e">
        <f t="shared" si="1"/>
        <v>#REF!</v>
      </c>
      <c r="Q24" s="78"/>
    </row>
    <row r="25" spans="1:24" ht="5.25" customHeight="1">
      <c r="A25" s="15"/>
      <c r="B25" s="15"/>
      <c r="E25" s="118"/>
      <c r="F25" s="66"/>
      <c r="G25" s="71"/>
      <c r="H25" s="68"/>
      <c r="I25" s="82"/>
      <c r="J25" s="82"/>
      <c r="K25" s="83"/>
      <c r="L25" s="83"/>
      <c r="M25" s="78"/>
      <c r="N25" s="78"/>
      <c r="O25" s="78"/>
      <c r="P25" s="78">
        <f t="shared" si="1"/>
        <v>0</v>
      </c>
      <c r="Q25" s="78"/>
    </row>
    <row r="26" spans="1:24" ht="13.5" customHeight="1">
      <c r="B26" s="15" t="s">
        <v>16</v>
      </c>
      <c r="E26" s="128" t="s">
        <v>17</v>
      </c>
      <c r="F26" s="28"/>
      <c r="G26" s="122"/>
      <c r="H26" s="28"/>
      <c r="I26" s="119" t="s">
        <v>18</v>
      </c>
      <c r="J26" s="28"/>
      <c r="K26" s="119" t="s">
        <v>6</v>
      </c>
      <c r="L26" s="28"/>
      <c r="M26" s="78"/>
      <c r="N26" s="78"/>
      <c r="O26" s="78"/>
      <c r="P26" s="78">
        <f t="shared" si="1"/>
        <v>0</v>
      </c>
      <c r="Q26" s="78"/>
      <c r="R26" s="146"/>
      <c r="S26" s="146"/>
      <c r="W26" s="2"/>
      <c r="X26" s="2"/>
    </row>
    <row r="27" spans="1:24" ht="12" customHeight="1">
      <c r="A27" s="15"/>
      <c r="B27" s="15"/>
      <c r="C27" s="1" t="e">
        <f>'Year 1'!#REF!</f>
        <v>#REF!</v>
      </c>
      <c r="E27" s="129">
        <v>0</v>
      </c>
      <c r="F27" s="63"/>
      <c r="G27" s="131"/>
      <c r="H27" s="68"/>
      <c r="I27" s="134"/>
      <c r="J27" s="18"/>
      <c r="K27" s="125" t="e">
        <f>'Year 1'!#REF!*1.03</f>
        <v>#REF!</v>
      </c>
      <c r="L27" s="77"/>
      <c r="M27" s="78" t="e">
        <f>K27*I27*E27</f>
        <v>#REF!</v>
      </c>
      <c r="N27" s="78"/>
      <c r="O27" s="78"/>
      <c r="P27" s="78" t="e">
        <f t="shared" si="1"/>
        <v>#REF!</v>
      </c>
      <c r="Q27" s="78"/>
      <c r="R27" s="146"/>
      <c r="S27" s="146"/>
      <c r="W27" s="2"/>
      <c r="X27" s="2"/>
    </row>
    <row r="28" spans="1:24" ht="5.25" customHeight="1">
      <c r="A28" s="15"/>
      <c r="B28" s="15"/>
      <c r="E28" s="118"/>
      <c r="F28" s="66"/>
      <c r="G28" s="71"/>
      <c r="H28" s="68"/>
      <c r="I28" s="82"/>
      <c r="J28" s="82"/>
      <c r="K28" s="83"/>
      <c r="L28" s="83"/>
      <c r="M28" s="105"/>
      <c r="N28" s="78"/>
      <c r="O28" s="78"/>
      <c r="P28" s="78"/>
      <c r="Q28" s="78"/>
    </row>
    <row r="29" spans="1:24" ht="12" customHeight="1">
      <c r="A29" s="1" t="s">
        <v>20</v>
      </c>
      <c r="E29" s="117"/>
      <c r="F29" s="66"/>
      <c r="G29" s="68"/>
      <c r="H29" s="68"/>
      <c r="I29" s="72"/>
      <c r="J29" s="72"/>
      <c r="K29" s="12"/>
      <c r="L29" s="12"/>
      <c r="M29" s="78"/>
      <c r="N29" s="78"/>
      <c r="O29" s="78" t="e">
        <f>SUM(M7:M27)</f>
        <v>#REF!</v>
      </c>
      <c r="P29" s="78"/>
      <c r="Q29" s="78"/>
      <c r="R29" s="14"/>
    </row>
    <row r="30" spans="1:24" ht="5.25" customHeight="1">
      <c r="A30" s="15"/>
      <c r="E30" s="117"/>
      <c r="F30" s="66"/>
      <c r="G30" s="68"/>
      <c r="H30" s="68"/>
      <c r="I30" s="72"/>
      <c r="J30" s="72"/>
      <c r="K30" s="12"/>
      <c r="L30" s="12"/>
      <c r="M30" s="78"/>
      <c r="N30" s="78"/>
      <c r="O30" s="78"/>
      <c r="P30" s="78"/>
      <c r="Q30" s="78"/>
      <c r="R30" s="14"/>
    </row>
    <row r="31" spans="1:24" ht="12" customHeight="1">
      <c r="A31" s="67" t="s">
        <v>21</v>
      </c>
      <c r="B31" s="67"/>
      <c r="C31" s="67"/>
      <c r="E31" s="119" t="s">
        <v>17</v>
      </c>
      <c r="F31" s="28"/>
      <c r="G31" s="119" t="s">
        <v>4</v>
      </c>
      <c r="H31" s="28"/>
      <c r="I31" s="119" t="s">
        <v>5</v>
      </c>
      <c r="J31" s="28"/>
      <c r="K31" s="119" t="s">
        <v>6</v>
      </c>
      <c r="L31" s="28"/>
      <c r="M31" s="78"/>
      <c r="N31" s="78"/>
      <c r="O31" s="78"/>
      <c r="P31" s="78"/>
      <c r="Q31" s="78"/>
    </row>
    <row r="32" spans="1:24" ht="12" customHeight="1">
      <c r="B32" s="15" t="str">
        <f>'Year 1'!E18</f>
        <v>Postdoctoral associate</v>
      </c>
      <c r="E32" s="140"/>
      <c r="F32" s="73"/>
      <c r="G32" s="130"/>
      <c r="H32" s="74"/>
      <c r="I32" s="132"/>
      <c r="J32" s="75"/>
      <c r="K32" s="135"/>
      <c r="L32" s="12"/>
      <c r="M32" s="78"/>
      <c r="N32" s="78"/>
      <c r="O32" s="78"/>
      <c r="P32" s="78"/>
      <c r="Q32" s="78"/>
      <c r="R32" s="25"/>
      <c r="S32" s="2"/>
    </row>
    <row r="33" spans="1:19" ht="14.25" customHeight="1">
      <c r="A33" s="15"/>
      <c r="B33" s="15"/>
      <c r="C33" s="1" t="s">
        <v>19</v>
      </c>
      <c r="E33" s="141"/>
      <c r="F33" s="63"/>
      <c r="G33" s="123"/>
      <c r="H33" s="68"/>
      <c r="I33" s="125">
        <v>12</v>
      </c>
      <c r="J33" s="82"/>
      <c r="K33" s="127">
        <f>'Year 1'!N19*1.03</f>
        <v>0</v>
      </c>
      <c r="L33" s="83"/>
      <c r="M33" s="78">
        <f>K33*I33*G33*E33</f>
        <v>0</v>
      </c>
      <c r="N33" s="78"/>
      <c r="O33" s="78"/>
      <c r="P33" s="78">
        <f>M33*0.37</f>
        <v>0</v>
      </c>
      <c r="Q33" s="78"/>
      <c r="R33" s="2"/>
      <c r="S33" s="2"/>
    </row>
    <row r="34" spans="1:19" ht="5.25" customHeight="1">
      <c r="A34" s="15"/>
      <c r="B34" s="15"/>
      <c r="E34" s="141"/>
      <c r="F34" s="63"/>
      <c r="G34" s="123"/>
      <c r="H34" s="68"/>
      <c r="I34" s="125"/>
      <c r="J34" s="82"/>
      <c r="K34" s="127"/>
      <c r="L34" s="83"/>
      <c r="M34" s="78"/>
      <c r="N34" s="78"/>
      <c r="O34" s="78"/>
      <c r="P34" s="78">
        <f t="shared" ref="P34" si="3">M34*0.35</f>
        <v>0</v>
      </c>
      <c r="Q34" s="78"/>
      <c r="R34" s="2"/>
      <c r="S34" s="2"/>
    </row>
    <row r="35" spans="1:19" ht="14.25" customHeight="1">
      <c r="B35" s="15" t="str">
        <f>'Year 1'!E20</f>
        <v>Technician(s)</v>
      </c>
      <c r="E35" s="140"/>
      <c r="F35" s="73"/>
      <c r="G35" s="130"/>
      <c r="H35" s="74"/>
      <c r="I35" s="133"/>
      <c r="J35" s="84"/>
      <c r="K35" s="127"/>
      <c r="L35" s="83"/>
      <c r="M35" s="78"/>
      <c r="N35" s="78"/>
      <c r="O35" s="78"/>
      <c r="P35" s="78">
        <f>M35*0.37</f>
        <v>0</v>
      </c>
      <c r="Q35" s="78"/>
      <c r="R35" s="2"/>
      <c r="S35" s="2"/>
    </row>
    <row r="36" spans="1:19" ht="12" customHeight="1">
      <c r="A36" s="15"/>
      <c r="B36" s="15"/>
      <c r="C36" s="1" t="s">
        <v>19</v>
      </c>
      <c r="E36" s="141"/>
      <c r="F36" s="63"/>
      <c r="G36" s="123"/>
      <c r="H36" s="68"/>
      <c r="I36" s="125">
        <v>12</v>
      </c>
      <c r="J36" s="82"/>
      <c r="K36" s="127">
        <f>'Year 1'!N21*1.03</f>
        <v>0</v>
      </c>
      <c r="L36" s="83"/>
      <c r="M36" s="78">
        <f>K36*I36*G36*E36</f>
        <v>0</v>
      </c>
      <c r="N36" s="78"/>
      <c r="O36" s="78"/>
      <c r="P36" s="78">
        <f>M36*0.37</f>
        <v>0</v>
      </c>
      <c r="Q36" s="78"/>
      <c r="R36" s="2"/>
      <c r="S36" s="2"/>
    </row>
    <row r="37" spans="1:19" ht="5.25" customHeight="1">
      <c r="A37" s="15"/>
      <c r="B37" s="15"/>
      <c r="E37" s="141"/>
      <c r="F37" s="63"/>
      <c r="G37" s="123"/>
      <c r="H37" s="68"/>
      <c r="I37" s="125"/>
      <c r="J37" s="82"/>
      <c r="K37" s="127"/>
      <c r="L37" s="83"/>
      <c r="M37" s="78"/>
      <c r="N37" s="78"/>
      <c r="O37" s="78"/>
      <c r="P37" s="78"/>
      <c r="Q37" s="78"/>
      <c r="R37" s="2"/>
      <c r="S37" s="2"/>
    </row>
    <row r="38" spans="1:19" ht="12" customHeight="1">
      <c r="B38" s="15" t="str">
        <f>'Year 1'!E22</f>
        <v>Graduate student(s)</v>
      </c>
      <c r="E38" s="141"/>
      <c r="F38" s="63"/>
      <c r="G38" s="123"/>
      <c r="H38" s="68"/>
      <c r="I38" s="125"/>
      <c r="J38" s="82"/>
      <c r="K38" s="127"/>
      <c r="L38" s="83"/>
      <c r="M38" s="78"/>
      <c r="N38" s="78"/>
      <c r="O38" s="78"/>
      <c r="P38" s="78"/>
      <c r="Q38" s="78"/>
      <c r="R38" s="26" t="s">
        <v>23</v>
      </c>
      <c r="S38" s="26" t="s">
        <v>24</v>
      </c>
    </row>
    <row r="39" spans="1:19" ht="11.25" customHeight="1">
      <c r="A39" s="15"/>
      <c r="B39" s="15"/>
      <c r="C39" s="1" t="s">
        <v>25</v>
      </c>
      <c r="E39" s="141"/>
      <c r="F39" s="63"/>
      <c r="G39" s="123"/>
      <c r="H39" s="68"/>
      <c r="I39" s="251">
        <v>9</v>
      </c>
      <c r="J39" s="82"/>
      <c r="K39" s="127">
        <f>'Year 1'!N23*1.03</f>
        <v>953</v>
      </c>
      <c r="L39" s="83"/>
      <c r="M39" s="78">
        <f>K39*I39*G39*E39</f>
        <v>0</v>
      </c>
      <c r="N39" s="78"/>
      <c r="O39" s="78"/>
      <c r="P39" s="78">
        <f>M39*0.07</f>
        <v>0</v>
      </c>
      <c r="Q39" s="78" t="s">
        <v>26</v>
      </c>
      <c r="R39" s="108">
        <f>M39*(G39&lt;=0.75)</f>
        <v>0</v>
      </c>
      <c r="S39" s="108">
        <f>M39*(G39&gt;0.75)</f>
        <v>0</v>
      </c>
    </row>
    <row r="40" spans="1:19" ht="12" customHeight="1">
      <c r="A40" s="15"/>
      <c r="B40" s="15"/>
      <c r="C40" s="1" t="s">
        <v>11</v>
      </c>
      <c r="E40" s="141"/>
      <c r="F40" s="63"/>
      <c r="G40" s="123"/>
      <c r="H40" s="68"/>
      <c r="I40" s="251">
        <v>3</v>
      </c>
      <c r="J40" s="82"/>
      <c r="K40" s="127">
        <f>K39</f>
        <v>953</v>
      </c>
      <c r="L40" s="83"/>
      <c r="M40" s="78">
        <f>K40*I40*G40*E40</f>
        <v>0</v>
      </c>
      <c r="N40" s="78"/>
      <c r="O40" s="78"/>
      <c r="P40" s="78">
        <f>IF(G40&gt;0.75,M40*0.15,M40*0.07)</f>
        <v>0</v>
      </c>
      <c r="Q40" s="78">
        <f>M39+M40</f>
        <v>0</v>
      </c>
      <c r="R40" s="108">
        <f>M40*(G40&lt;=0.75)</f>
        <v>0</v>
      </c>
      <c r="S40" s="108">
        <f>M40*(G40&gt;0.75)</f>
        <v>0</v>
      </c>
    </row>
    <row r="41" spans="1:19" s="10" customFormat="1" ht="5.25" customHeight="1">
      <c r="A41" s="15"/>
      <c r="B41" s="15"/>
      <c r="C41" s="1"/>
      <c r="D41" s="1"/>
      <c r="E41" s="125"/>
      <c r="F41" s="63"/>
      <c r="G41" s="123"/>
      <c r="H41" s="68"/>
      <c r="I41" s="125"/>
      <c r="J41" s="82"/>
      <c r="K41" s="127"/>
      <c r="L41" s="83"/>
      <c r="M41" s="78"/>
      <c r="N41" s="78"/>
      <c r="O41" s="78"/>
      <c r="P41" s="78"/>
      <c r="Q41" s="78"/>
      <c r="R41" s="108"/>
      <c r="S41" s="108"/>
    </row>
    <row r="42" spans="1:19" ht="12" customHeight="1">
      <c r="B42" s="15" t="str">
        <f>'Year 1'!E25</f>
        <v>Undergraduate student(s) or GAs</v>
      </c>
      <c r="E42" s="119" t="s">
        <v>17</v>
      </c>
      <c r="F42" s="28"/>
      <c r="G42" s="122"/>
      <c r="H42" s="28"/>
      <c r="I42" s="119" t="s">
        <v>18</v>
      </c>
      <c r="J42" s="28"/>
      <c r="K42" s="119" t="s">
        <v>6</v>
      </c>
      <c r="L42" s="28"/>
      <c r="M42" s="78"/>
      <c r="N42" s="78"/>
      <c r="O42" s="78"/>
      <c r="P42" s="78"/>
      <c r="Q42" s="78" t="s">
        <v>27</v>
      </c>
      <c r="R42" s="108">
        <f>M42*(G42&lt;=0.75)</f>
        <v>0</v>
      </c>
      <c r="S42" s="108">
        <f>M42*(G42&gt;0.75)</f>
        <v>0</v>
      </c>
    </row>
    <row r="43" spans="1:19" ht="12" customHeight="1">
      <c r="A43" s="15"/>
      <c r="B43" s="15"/>
      <c r="C43" s="1" t="s">
        <v>19</v>
      </c>
      <c r="E43" s="141"/>
      <c r="F43" s="63"/>
      <c r="G43" s="131"/>
      <c r="H43" s="68"/>
      <c r="I43" s="134"/>
      <c r="J43" s="18"/>
      <c r="K43" s="252">
        <v>0</v>
      </c>
      <c r="L43" s="77"/>
      <c r="M43" s="78">
        <f>K43*I43*E43</f>
        <v>0</v>
      </c>
      <c r="N43" s="78"/>
      <c r="O43" s="78"/>
      <c r="P43" s="78">
        <f>M43*0.07</f>
        <v>0</v>
      </c>
      <c r="Q43" s="294">
        <f>I43/2080</f>
        <v>0</v>
      </c>
      <c r="R43" s="108">
        <f>M43</f>
        <v>0</v>
      </c>
      <c r="S43" s="108"/>
    </row>
    <row r="44" spans="1:19" ht="5.25" customHeight="1">
      <c r="A44" s="15"/>
      <c r="B44" s="15"/>
      <c r="E44" s="138"/>
      <c r="F44" s="63"/>
      <c r="G44" s="131"/>
      <c r="H44" s="68"/>
      <c r="I44" s="134"/>
      <c r="J44" s="18"/>
      <c r="K44" s="129"/>
      <c r="L44" s="77"/>
      <c r="M44" s="78"/>
      <c r="N44" s="78"/>
      <c r="O44" s="78"/>
      <c r="P44" s="78"/>
      <c r="Q44" s="78"/>
      <c r="R44" s="108"/>
      <c r="S44" s="108"/>
    </row>
    <row r="45" spans="1:19" ht="12" customHeight="1">
      <c r="B45" s="15" t="str">
        <f>'Year 1'!E27</f>
        <v>Administrative assistant</v>
      </c>
      <c r="E45" s="119" t="s">
        <v>17</v>
      </c>
      <c r="F45" s="28"/>
      <c r="G45" s="119" t="s">
        <v>4</v>
      </c>
      <c r="H45" s="28"/>
      <c r="I45" s="119" t="s">
        <v>5</v>
      </c>
      <c r="J45" s="28"/>
      <c r="K45" s="119" t="s">
        <v>6</v>
      </c>
      <c r="L45" s="28"/>
      <c r="M45" s="78"/>
      <c r="N45" s="78"/>
      <c r="O45" s="78"/>
      <c r="P45" s="78"/>
      <c r="Q45" s="78"/>
      <c r="R45" s="88"/>
      <c r="S45" s="109"/>
    </row>
    <row r="46" spans="1:19" s="33" customFormat="1" ht="12.75" customHeight="1">
      <c r="A46" s="15"/>
      <c r="B46" s="15"/>
      <c r="C46" s="1" t="s">
        <v>19</v>
      </c>
      <c r="D46" s="1"/>
      <c r="E46" s="141"/>
      <c r="F46" s="63"/>
      <c r="G46" s="123"/>
      <c r="H46" s="68"/>
      <c r="I46" s="125"/>
      <c r="J46" s="18"/>
      <c r="K46" s="127">
        <f>'Year 1'!N28*1.03</f>
        <v>0</v>
      </c>
      <c r="L46" s="12"/>
      <c r="M46" s="78">
        <f>K46*I46*G46*E46</f>
        <v>0</v>
      </c>
      <c r="N46" s="78"/>
      <c r="O46" s="78"/>
      <c r="P46" s="78">
        <f>M46*0.37</f>
        <v>0</v>
      </c>
      <c r="Q46" s="78"/>
      <c r="R46" s="88"/>
      <c r="S46" s="109"/>
    </row>
    <row r="47" spans="1:19" s="10" customFormat="1" ht="5.25" customHeight="1">
      <c r="A47" s="15"/>
      <c r="B47" s="15"/>
      <c r="C47" s="1"/>
      <c r="D47" s="1"/>
      <c r="E47" s="141"/>
      <c r="F47" s="63"/>
      <c r="G47" s="123"/>
      <c r="H47" s="68"/>
      <c r="I47" s="125"/>
      <c r="J47" s="18"/>
      <c r="K47" s="127"/>
      <c r="L47" s="12"/>
      <c r="M47" s="78"/>
      <c r="N47" s="78"/>
      <c r="O47" s="78"/>
      <c r="P47" s="78"/>
      <c r="Q47" s="78"/>
      <c r="R47" s="88"/>
      <c r="S47" s="109"/>
    </row>
    <row r="48" spans="1:19" s="10" customFormat="1" ht="12" customHeight="1">
      <c r="A48" s="1"/>
      <c r="B48" s="15" t="str">
        <f>'Year 1'!E29</f>
        <v>Other personnel</v>
      </c>
      <c r="C48" s="1"/>
      <c r="D48" s="1"/>
      <c r="E48" s="140"/>
      <c r="F48" s="73"/>
      <c r="G48" s="130"/>
      <c r="H48" s="74"/>
      <c r="I48" s="133"/>
      <c r="J48" s="76"/>
      <c r="K48" s="127"/>
      <c r="L48" s="12"/>
      <c r="M48" s="78"/>
      <c r="N48" s="78"/>
      <c r="O48" s="78"/>
      <c r="P48" s="78"/>
      <c r="Q48" s="78"/>
      <c r="R48" s="88"/>
      <c r="S48" s="109"/>
    </row>
    <row r="49" spans="1:19" s="10" customFormat="1" ht="12" customHeight="1">
      <c r="A49" s="15"/>
      <c r="B49" s="15"/>
      <c r="C49" s="1" t="s">
        <v>19</v>
      </c>
      <c r="D49" s="1"/>
      <c r="E49" s="141"/>
      <c r="F49" s="63"/>
      <c r="G49" s="142"/>
      <c r="H49" s="68"/>
      <c r="I49" s="125"/>
      <c r="J49" s="18"/>
      <c r="K49" s="127">
        <f>'Year 1'!N30*1.03</f>
        <v>0</v>
      </c>
      <c r="L49" s="12"/>
      <c r="M49" s="78">
        <f>K49*I49*G49*E49</f>
        <v>0</v>
      </c>
      <c r="N49" s="78"/>
      <c r="O49" s="78"/>
      <c r="P49" s="78">
        <f>M49*0.37</f>
        <v>0</v>
      </c>
      <c r="Q49" s="78"/>
      <c r="R49" s="88"/>
      <c r="S49" s="109"/>
    </row>
    <row r="50" spans="1:19" s="10" customFormat="1" ht="5.25" customHeight="1">
      <c r="A50" s="15"/>
      <c r="B50" s="15"/>
      <c r="C50" s="1"/>
      <c r="D50" s="1"/>
      <c r="E50" s="81"/>
      <c r="F50" s="63"/>
      <c r="G50" s="71"/>
      <c r="H50" s="68"/>
      <c r="I50" s="18"/>
      <c r="J50" s="18"/>
      <c r="K50" s="12"/>
      <c r="L50" s="12"/>
      <c r="M50" s="105"/>
      <c r="N50" s="78"/>
      <c r="O50" s="78"/>
      <c r="P50" s="78"/>
      <c r="Q50" s="78"/>
      <c r="R50" s="88"/>
      <c r="S50" s="109"/>
    </row>
    <row r="51" spans="1:19" s="10" customFormat="1" ht="12" customHeight="1">
      <c r="A51" s="1" t="s">
        <v>29</v>
      </c>
      <c r="B51" s="1"/>
      <c r="C51" s="1"/>
      <c r="D51" s="1"/>
      <c r="E51" s="28"/>
      <c r="F51" s="28"/>
      <c r="G51" s="7"/>
      <c r="H51" s="7"/>
      <c r="I51" s="29"/>
      <c r="J51" s="29"/>
      <c r="K51" s="17"/>
      <c r="L51" s="17"/>
      <c r="M51" s="78"/>
      <c r="N51" s="78"/>
      <c r="O51" s="78">
        <f>SUM(M32:M49)</f>
        <v>0</v>
      </c>
      <c r="P51" s="78"/>
      <c r="Q51" s="78"/>
      <c r="R51" s="78"/>
      <c r="S51" s="109"/>
    </row>
    <row r="52" spans="1:19" ht="5.25" customHeight="1">
      <c r="A52" s="15"/>
      <c r="E52" s="28"/>
      <c r="F52" s="28"/>
      <c r="G52" s="7"/>
      <c r="H52" s="7"/>
      <c r="I52" s="29"/>
      <c r="J52" s="29"/>
      <c r="K52" s="17"/>
      <c r="L52" s="17"/>
      <c r="M52" s="78"/>
      <c r="N52" s="78"/>
      <c r="O52" s="105"/>
      <c r="P52" s="78"/>
      <c r="Q52" s="78"/>
      <c r="R52" s="78"/>
      <c r="S52" s="109"/>
    </row>
    <row r="53" spans="1:19" s="10" customFormat="1" ht="12" customHeight="1">
      <c r="A53" s="15"/>
      <c r="B53" s="30" t="s">
        <v>30</v>
      </c>
      <c r="C53" s="30"/>
      <c r="D53" s="30"/>
      <c r="E53" s="7"/>
      <c r="F53" s="7"/>
      <c r="G53" s="7"/>
      <c r="H53" s="7"/>
      <c r="I53" s="31"/>
      <c r="J53" s="31"/>
      <c r="K53" s="17"/>
      <c r="L53" s="17"/>
      <c r="M53" s="78"/>
      <c r="N53" s="78"/>
      <c r="O53" s="78" t="e">
        <f>SUM(O29+O51)</f>
        <v>#REF!</v>
      </c>
      <c r="P53" s="78"/>
      <c r="Q53" s="78"/>
      <c r="R53" s="78"/>
      <c r="S53" s="109"/>
    </row>
    <row r="54" spans="1:19" s="47" customFormat="1" ht="14.25" customHeight="1">
      <c r="A54" s="4" t="s">
        <v>31</v>
      </c>
      <c r="B54" s="10"/>
      <c r="C54" s="5"/>
      <c r="D54" s="5"/>
      <c r="E54" s="5"/>
      <c r="F54" s="5"/>
      <c r="G54" s="5"/>
      <c r="H54" s="5"/>
      <c r="I54" s="6"/>
      <c r="J54" s="6"/>
      <c r="K54" s="17"/>
      <c r="L54" s="17"/>
      <c r="M54" s="78"/>
      <c r="N54" s="78"/>
      <c r="O54" s="78"/>
      <c r="P54" s="78"/>
      <c r="Q54" s="78"/>
      <c r="R54" s="103"/>
      <c r="S54" s="110"/>
    </row>
    <row r="55" spans="1:19" ht="12" customHeight="1">
      <c r="A55" s="15"/>
      <c r="B55" s="1" t="s">
        <v>32</v>
      </c>
      <c r="C55" s="30"/>
      <c r="D55" s="30"/>
      <c r="E55" s="7"/>
      <c r="F55" s="7"/>
      <c r="G55" s="7"/>
      <c r="H55" s="7"/>
      <c r="I55" s="31"/>
      <c r="J55" s="31"/>
      <c r="K55" s="17"/>
      <c r="L55" s="17"/>
      <c r="M55" s="78" t="e">
        <f>0.37*(O29+M33+M36+M46+M49)</f>
        <v>#REF!</v>
      </c>
      <c r="N55" s="78"/>
      <c r="O55" s="78"/>
      <c r="P55" s="78"/>
      <c r="Q55" s="78"/>
      <c r="R55" s="78"/>
      <c r="S55" s="111"/>
    </row>
    <row r="56" spans="1:19" ht="12" customHeight="1">
      <c r="A56" s="15"/>
      <c r="B56" s="1" t="s">
        <v>33</v>
      </c>
      <c r="C56" s="30"/>
      <c r="D56" s="30"/>
      <c r="E56" s="7"/>
      <c r="F56" s="7"/>
      <c r="G56" s="7"/>
      <c r="H56" s="7"/>
      <c r="I56" s="31"/>
      <c r="J56" s="31"/>
      <c r="K56" s="17"/>
      <c r="L56" s="17"/>
      <c r="M56" s="78">
        <f>S56*0.15</f>
        <v>0</v>
      </c>
      <c r="N56" s="78"/>
      <c r="O56" s="78"/>
      <c r="P56" s="78"/>
      <c r="Q56" s="78"/>
      <c r="R56" s="112"/>
      <c r="S56" s="78">
        <f>SUM(S39:S55)</f>
        <v>0</v>
      </c>
    </row>
    <row r="57" spans="1:19" ht="12" customHeight="1">
      <c r="A57" s="15"/>
      <c r="B57" s="1" t="s">
        <v>34</v>
      </c>
      <c r="C57" s="30"/>
      <c r="D57" s="30"/>
      <c r="E57" s="7"/>
      <c r="F57" s="7"/>
      <c r="G57" s="7"/>
      <c r="H57" s="7"/>
      <c r="I57" s="31"/>
      <c r="J57" s="31"/>
      <c r="K57" s="17"/>
      <c r="L57" s="17"/>
      <c r="M57" s="78">
        <f>R57*0.07</f>
        <v>0</v>
      </c>
      <c r="N57" s="78"/>
      <c r="O57" s="78"/>
      <c r="P57" s="78"/>
      <c r="Q57" s="78"/>
      <c r="R57" s="78">
        <f>SUM(R39:R56)</f>
        <v>0</v>
      </c>
      <c r="S57" s="78"/>
    </row>
    <row r="58" spans="1:19" ht="4.5" customHeight="1">
      <c r="A58" s="15"/>
      <c r="C58" s="30"/>
      <c r="D58" s="30"/>
      <c r="E58" s="7"/>
      <c r="F58" s="7"/>
      <c r="G58" s="7"/>
      <c r="H58" s="7"/>
      <c r="I58" s="31"/>
      <c r="J58" s="31"/>
      <c r="K58" s="17"/>
      <c r="L58" s="17"/>
      <c r="M58" s="105"/>
      <c r="N58" s="78"/>
      <c r="O58" s="78"/>
      <c r="P58" s="78"/>
      <c r="Q58" s="78"/>
      <c r="R58" s="78"/>
      <c r="S58" s="78"/>
    </row>
    <row r="59" spans="1:19" ht="12" customHeight="1">
      <c r="A59" s="15"/>
      <c r="B59" s="1" t="s">
        <v>35</v>
      </c>
      <c r="C59" s="30"/>
      <c r="D59" s="30"/>
      <c r="E59" s="7"/>
      <c r="F59" s="7"/>
      <c r="G59" s="7"/>
      <c r="H59" s="7"/>
      <c r="I59" s="31"/>
      <c r="J59" s="31"/>
      <c r="K59" s="17"/>
      <c r="L59" s="17"/>
      <c r="M59" s="78"/>
      <c r="N59" s="78"/>
      <c r="O59" s="105" t="e">
        <f>SUM(M55:M57)</f>
        <v>#REF!</v>
      </c>
      <c r="P59" s="78"/>
      <c r="Q59" s="78"/>
    </row>
    <row r="60" spans="1:19" ht="12" customHeight="1">
      <c r="A60" s="32"/>
      <c r="B60" s="33" t="s">
        <v>36</v>
      </c>
      <c r="C60" s="34"/>
      <c r="D60" s="34"/>
      <c r="E60" s="35"/>
      <c r="F60" s="35"/>
      <c r="G60" s="35"/>
      <c r="H60" s="35"/>
      <c r="I60" s="36"/>
      <c r="J60" s="36"/>
      <c r="K60" s="37"/>
      <c r="L60" s="37"/>
      <c r="M60" s="79"/>
      <c r="N60" s="79"/>
      <c r="O60" s="79"/>
      <c r="P60" s="99"/>
      <c r="Q60" s="78" t="e">
        <f>O53+O59</f>
        <v>#REF!</v>
      </c>
    </row>
    <row r="61" spans="1:19" ht="12" customHeight="1">
      <c r="A61" s="4" t="s">
        <v>37</v>
      </c>
      <c r="B61" s="10"/>
      <c r="C61" s="5"/>
      <c r="D61" s="5"/>
      <c r="E61" s="5"/>
      <c r="F61" s="5"/>
      <c r="G61" s="5"/>
      <c r="H61" s="5"/>
      <c r="I61" s="6"/>
      <c r="J61" s="6"/>
      <c r="K61" s="17"/>
      <c r="L61" s="17"/>
      <c r="M61" s="78"/>
      <c r="N61" s="78"/>
      <c r="O61" s="78"/>
      <c r="P61" s="78"/>
      <c r="Q61" s="78"/>
      <c r="R61" s="10"/>
      <c r="S61" s="10"/>
    </row>
    <row r="62" spans="1:19" ht="12" customHeight="1">
      <c r="A62" s="4"/>
      <c r="B62" s="38">
        <v>1</v>
      </c>
      <c r="C62" s="39" t="s">
        <v>38</v>
      </c>
      <c r="D62" s="39"/>
      <c r="E62" s="39"/>
      <c r="F62" s="39"/>
      <c r="G62" s="39"/>
      <c r="H62" s="39"/>
      <c r="I62" s="40"/>
      <c r="J62" s="40"/>
      <c r="K62" s="41"/>
      <c r="L62" s="41"/>
      <c r="M62" s="78"/>
      <c r="N62" s="78"/>
      <c r="O62" s="78">
        <v>0</v>
      </c>
      <c r="P62" s="78"/>
      <c r="Q62" s="78"/>
      <c r="R62" s="14"/>
      <c r="S62" s="10"/>
    </row>
    <row r="63" spans="1:19" ht="12" customHeight="1">
      <c r="A63" s="4"/>
      <c r="B63" s="38">
        <v>2</v>
      </c>
      <c r="C63" s="39"/>
      <c r="D63" s="39"/>
      <c r="E63" s="39"/>
      <c r="F63" s="39"/>
      <c r="G63" s="39"/>
      <c r="H63" s="39"/>
      <c r="I63" s="40"/>
      <c r="J63" s="40"/>
      <c r="K63" s="41"/>
      <c r="L63" s="41"/>
      <c r="M63" s="78"/>
      <c r="N63" s="78"/>
      <c r="O63" s="78">
        <v>0</v>
      </c>
      <c r="P63" s="78"/>
      <c r="Q63" s="78"/>
      <c r="R63" s="14"/>
      <c r="S63" s="10"/>
    </row>
    <row r="64" spans="1:19" s="47" customFormat="1" ht="12" customHeight="1">
      <c r="A64" s="4"/>
      <c r="B64" s="38">
        <v>3</v>
      </c>
      <c r="C64" s="39"/>
      <c r="D64" s="39"/>
      <c r="E64" s="39"/>
      <c r="F64" s="39"/>
      <c r="G64" s="39"/>
      <c r="H64" s="39"/>
      <c r="I64" s="40"/>
      <c r="J64" s="40"/>
      <c r="K64" s="41"/>
      <c r="L64" s="41"/>
      <c r="M64" s="78"/>
      <c r="N64" s="78"/>
      <c r="O64" s="78">
        <v>0</v>
      </c>
      <c r="P64" s="78"/>
      <c r="Q64" s="78"/>
      <c r="R64" s="10"/>
      <c r="S64" s="10"/>
    </row>
    <row r="65" spans="1:19" s="47" customFormat="1" ht="4.5" customHeight="1">
      <c r="A65" s="4"/>
      <c r="B65" s="38"/>
      <c r="C65" s="39"/>
      <c r="D65" s="39"/>
      <c r="E65" s="39"/>
      <c r="F65" s="39"/>
      <c r="G65" s="39"/>
      <c r="H65" s="39"/>
      <c r="I65" s="40"/>
      <c r="J65" s="40"/>
      <c r="K65" s="41"/>
      <c r="L65" s="41"/>
      <c r="M65" s="78"/>
      <c r="N65" s="78"/>
      <c r="O65" s="105"/>
      <c r="P65" s="78"/>
      <c r="Q65" s="78"/>
      <c r="R65" s="10"/>
      <c r="S65" s="10"/>
    </row>
    <row r="66" spans="1:19" ht="12" customHeight="1">
      <c r="A66" s="32"/>
      <c r="B66" s="33" t="s">
        <v>39</v>
      </c>
      <c r="C66" s="33"/>
      <c r="D66" s="33"/>
      <c r="E66" s="35"/>
      <c r="F66" s="35"/>
      <c r="G66" s="35"/>
      <c r="H66" s="35"/>
      <c r="I66" s="36"/>
      <c r="J66" s="36"/>
      <c r="K66" s="37"/>
      <c r="L66" s="37"/>
      <c r="M66" s="79"/>
      <c r="N66" s="79"/>
      <c r="O66" s="79"/>
      <c r="P66" s="99"/>
      <c r="Q66" s="78">
        <f>SUM(O62:O64)</f>
        <v>0</v>
      </c>
    </row>
    <row r="67" spans="1:19" ht="12" customHeight="1">
      <c r="A67" s="4" t="s">
        <v>40</v>
      </c>
      <c r="B67" s="10"/>
      <c r="C67" s="5"/>
      <c r="D67" s="5"/>
      <c r="E67" s="5"/>
      <c r="F67" s="5"/>
      <c r="G67" s="5"/>
      <c r="H67" s="5"/>
      <c r="I67" s="6"/>
      <c r="J67" s="6"/>
      <c r="K67" s="5"/>
      <c r="L67" s="5"/>
      <c r="M67" s="7"/>
      <c r="N67" s="7"/>
      <c r="O67" s="8"/>
      <c r="P67" s="8"/>
      <c r="Q67" s="9"/>
      <c r="R67" s="10"/>
      <c r="S67" s="10"/>
    </row>
    <row r="68" spans="1:19" ht="12" customHeight="1">
      <c r="A68" s="42"/>
      <c r="B68" s="42" t="str">
        <f>'Year 1'!E46</f>
        <v>Total travel</v>
      </c>
      <c r="C68" s="43"/>
      <c r="D68" s="43"/>
      <c r="E68" s="44"/>
      <c r="F68" s="44"/>
      <c r="G68" s="44"/>
      <c r="H68" s="44"/>
      <c r="I68" s="45"/>
      <c r="J68" s="45"/>
      <c r="K68" s="44"/>
      <c r="L68" s="44"/>
      <c r="M68" s="46"/>
      <c r="N68" s="46"/>
      <c r="O68" s="91" t="e">
        <f>SUM('Travel Worksheet'!P61:P72)</f>
        <v>#REF!</v>
      </c>
      <c r="P68" s="91"/>
      <c r="Q68" s="48"/>
      <c r="R68" s="47"/>
      <c r="S68" s="47"/>
    </row>
    <row r="69" spans="1:19" ht="12" customHeight="1">
      <c r="A69" s="51"/>
      <c r="B69" s="42" t="e">
        <f>'Year 1'!#REF!</f>
        <v>#REF!</v>
      </c>
      <c r="C69" s="43"/>
      <c r="D69" s="43"/>
      <c r="E69" s="89"/>
      <c r="F69" s="89"/>
      <c r="G69" s="89"/>
      <c r="H69" s="89"/>
      <c r="I69" s="85"/>
      <c r="J69" s="85"/>
      <c r="K69" s="89"/>
      <c r="L69" s="89"/>
      <c r="M69" s="90"/>
      <c r="N69" s="90"/>
      <c r="O69" s="91">
        <f>'Travel Worksheet'!P83</f>
        <v>0</v>
      </c>
      <c r="P69" s="91"/>
      <c r="Q69" s="91"/>
      <c r="R69" s="47"/>
      <c r="S69" s="47"/>
    </row>
    <row r="70" spans="1:19" ht="4.5" customHeight="1">
      <c r="A70" s="15"/>
      <c r="B70" s="15"/>
      <c r="E70" s="78"/>
      <c r="F70" s="78"/>
      <c r="G70" s="78"/>
      <c r="H70" s="78"/>
      <c r="I70" s="87"/>
      <c r="J70" s="87"/>
      <c r="K70" s="78"/>
      <c r="L70" s="78"/>
      <c r="M70" s="88"/>
      <c r="N70" s="88"/>
      <c r="O70" s="105"/>
      <c r="P70" s="78"/>
      <c r="Q70" s="86"/>
    </row>
    <row r="71" spans="1:19" ht="12" customHeight="1">
      <c r="A71" s="32"/>
      <c r="B71" s="33" t="s">
        <v>42</v>
      </c>
      <c r="C71" s="33"/>
      <c r="D71" s="33"/>
      <c r="E71" s="94"/>
      <c r="F71" s="94"/>
      <c r="G71" s="94"/>
      <c r="H71" s="94"/>
      <c r="I71" s="95"/>
      <c r="J71" s="95"/>
      <c r="K71" s="94"/>
      <c r="L71" s="94"/>
      <c r="M71" s="94"/>
      <c r="N71" s="94"/>
      <c r="O71" s="96"/>
      <c r="P71" s="78"/>
      <c r="Q71" s="86" t="e">
        <f>SUM(O68:O69)</f>
        <v>#REF!</v>
      </c>
    </row>
    <row r="72" spans="1:19" ht="12" customHeight="1">
      <c r="A72" s="56" t="s">
        <v>43</v>
      </c>
      <c r="B72" s="57"/>
      <c r="C72" s="57"/>
      <c r="D72" s="57"/>
      <c r="E72" s="83"/>
      <c r="F72" s="83"/>
      <c r="G72" s="83"/>
      <c r="H72" s="83"/>
      <c r="I72" s="83"/>
      <c r="J72" s="83"/>
      <c r="K72" s="85"/>
      <c r="L72" s="85"/>
      <c r="M72" s="83"/>
      <c r="N72" s="83"/>
      <c r="O72" s="83"/>
      <c r="P72" s="83"/>
      <c r="Q72" s="78"/>
      <c r="R72" s="58"/>
    </row>
    <row r="73" spans="1:19" ht="12" customHeight="1">
      <c r="A73" s="59"/>
      <c r="B73" s="57"/>
      <c r="C73" s="57" t="s">
        <v>44</v>
      </c>
      <c r="D73" s="57"/>
      <c r="E73" s="83"/>
      <c r="F73" s="83"/>
      <c r="G73" s="83"/>
      <c r="H73" s="83"/>
      <c r="I73" s="83"/>
      <c r="J73" s="83"/>
      <c r="K73" s="78"/>
      <c r="L73" s="78"/>
      <c r="M73" s="78"/>
      <c r="N73" s="78"/>
      <c r="O73" s="78">
        <v>0</v>
      </c>
      <c r="P73" s="78"/>
      <c r="Q73" s="86"/>
    </row>
    <row r="74" spans="1:19" ht="12" customHeight="1">
      <c r="A74" s="59"/>
      <c r="B74" s="57"/>
      <c r="C74" s="57" t="s">
        <v>45</v>
      </c>
      <c r="D74" s="57"/>
      <c r="E74" s="83"/>
      <c r="F74" s="83"/>
      <c r="G74" s="83"/>
      <c r="H74" s="83"/>
      <c r="I74" s="83"/>
      <c r="J74" s="83"/>
      <c r="K74" s="78"/>
      <c r="L74" s="78"/>
      <c r="M74" s="78"/>
      <c r="N74" s="78"/>
      <c r="O74" s="78">
        <v>0</v>
      </c>
      <c r="P74" s="78"/>
      <c r="Q74" s="86"/>
    </row>
    <row r="75" spans="1:19" ht="12" customHeight="1">
      <c r="A75" s="59"/>
      <c r="B75" s="57"/>
      <c r="C75" s="57" t="s">
        <v>46</v>
      </c>
      <c r="D75" s="57"/>
      <c r="E75" s="83"/>
      <c r="F75" s="83"/>
      <c r="G75" s="83"/>
      <c r="H75" s="83"/>
      <c r="I75" s="83"/>
      <c r="J75" s="83"/>
      <c r="K75" s="78"/>
      <c r="L75" s="78"/>
      <c r="M75" s="78"/>
      <c r="N75" s="78"/>
      <c r="O75" s="78">
        <v>0</v>
      </c>
      <c r="P75" s="78"/>
      <c r="Q75" s="86"/>
    </row>
    <row r="76" spans="1:19" s="33" customFormat="1" ht="12" customHeight="1">
      <c r="A76" s="59"/>
      <c r="B76" s="57"/>
      <c r="C76" s="57" t="s">
        <v>47</v>
      </c>
      <c r="D76" s="57"/>
      <c r="E76" s="83"/>
      <c r="F76" s="83"/>
      <c r="G76" s="83"/>
      <c r="H76" s="83"/>
      <c r="I76" s="83"/>
      <c r="J76" s="83"/>
      <c r="K76" s="78"/>
      <c r="L76" s="78"/>
      <c r="M76" s="78"/>
      <c r="N76" s="78"/>
      <c r="O76" s="78">
        <v>0</v>
      </c>
      <c r="P76" s="78"/>
      <c r="Q76" s="86"/>
      <c r="R76" s="1"/>
      <c r="S76" s="1"/>
    </row>
    <row r="77" spans="1:19" ht="4.5" customHeight="1">
      <c r="A77" s="59"/>
      <c r="B77" s="57"/>
      <c r="C77" s="57"/>
      <c r="D77" s="57"/>
      <c r="E77" s="83"/>
      <c r="F77" s="83"/>
      <c r="G77" s="83"/>
      <c r="H77" s="83"/>
      <c r="I77" s="83"/>
      <c r="J77" s="83"/>
      <c r="K77" s="78"/>
      <c r="L77" s="78"/>
      <c r="M77" s="78"/>
      <c r="N77" s="78"/>
      <c r="O77" s="105"/>
      <c r="P77" s="78"/>
      <c r="Q77" s="86"/>
    </row>
    <row r="78" spans="1:19" s="10" customFormat="1" ht="12" customHeight="1">
      <c r="A78" s="59"/>
      <c r="B78" s="144">
        <v>0</v>
      </c>
      <c r="C78" s="57" t="s">
        <v>48</v>
      </c>
      <c r="D78" s="57"/>
      <c r="E78" s="83"/>
      <c r="F78" s="83"/>
      <c r="G78" s="83"/>
      <c r="H78" s="83"/>
      <c r="I78" s="83"/>
      <c r="J78" s="83"/>
      <c r="K78" s="78"/>
      <c r="L78" s="78"/>
      <c r="M78" s="78"/>
      <c r="N78" s="78"/>
      <c r="O78" s="78"/>
      <c r="P78" s="78"/>
      <c r="Q78" s="86"/>
      <c r="R78" s="1"/>
      <c r="S78" s="1"/>
    </row>
    <row r="79" spans="1:19" s="10" customFormat="1" ht="12" customHeight="1">
      <c r="A79" s="60"/>
      <c r="B79" s="61" t="s">
        <v>49</v>
      </c>
      <c r="C79" s="62"/>
      <c r="D79" s="62"/>
      <c r="E79" s="94"/>
      <c r="F79" s="94"/>
      <c r="G79" s="94"/>
      <c r="H79" s="94"/>
      <c r="I79" s="94"/>
      <c r="J79" s="94"/>
      <c r="K79" s="94"/>
      <c r="L79" s="94"/>
      <c r="M79" s="94"/>
      <c r="N79" s="94"/>
      <c r="O79" s="96"/>
      <c r="P79" s="78"/>
      <c r="Q79" s="86">
        <f>SUM(O73:O76)</f>
        <v>0</v>
      </c>
      <c r="R79" s="1"/>
      <c r="S79" s="1"/>
    </row>
    <row r="80" spans="1:19" s="10" customFormat="1" ht="20.25" customHeight="1">
      <c r="A80" s="4" t="s">
        <v>50</v>
      </c>
      <c r="C80" s="5"/>
      <c r="D80" s="5"/>
      <c r="E80" s="97"/>
      <c r="F80" s="97"/>
      <c r="G80" s="97"/>
      <c r="H80" s="97"/>
      <c r="I80" s="98"/>
      <c r="J80" s="98"/>
      <c r="K80" s="97"/>
      <c r="L80" s="97"/>
      <c r="M80" s="99"/>
      <c r="N80" s="99"/>
      <c r="O80" s="99"/>
      <c r="P80" s="99"/>
      <c r="Q80" s="100"/>
    </row>
    <row r="81" spans="1:19" s="10" customFormat="1" ht="12.75">
      <c r="A81" s="15"/>
      <c r="B81" s="1" t="str">
        <f>'Year 1'!E55</f>
        <v>Research materials &amp; supplies</v>
      </c>
      <c r="C81" s="1"/>
      <c r="D81" s="1"/>
      <c r="E81" s="83"/>
      <c r="F81" s="83"/>
      <c r="G81" s="83"/>
      <c r="H81" s="83"/>
      <c r="I81" s="85"/>
      <c r="J81" s="85"/>
      <c r="K81" s="88"/>
      <c r="L81" s="88"/>
      <c r="M81" s="83"/>
      <c r="N81" s="83"/>
      <c r="O81" s="88">
        <v>0</v>
      </c>
      <c r="P81" s="88"/>
      <c r="Q81" s="86"/>
      <c r="R81" s="20"/>
      <c r="S81" s="20"/>
    </row>
    <row r="82" spans="1:19" ht="12" customHeight="1">
      <c r="A82" s="15"/>
      <c r="B82" s="1" t="str">
        <f>'Year 1'!E56</f>
        <v>Publications (copying and distribution of research results)</v>
      </c>
      <c r="E82" s="83"/>
      <c r="F82" s="83"/>
      <c r="G82" s="83"/>
      <c r="H82" s="83"/>
      <c r="I82" s="85"/>
      <c r="J82" s="85"/>
      <c r="K82" s="88"/>
      <c r="L82" s="88"/>
      <c r="M82" s="83"/>
      <c r="N82" s="83"/>
      <c r="O82" s="88">
        <v>0</v>
      </c>
      <c r="P82" s="88"/>
      <c r="Q82" s="86"/>
      <c r="R82" s="52"/>
      <c r="S82" s="52"/>
    </row>
    <row r="83" spans="1:19" ht="12" customHeight="1">
      <c r="A83" s="15"/>
      <c r="B83" s="1" t="str">
        <f>'Year 1'!E57</f>
        <v>Consultant Services</v>
      </c>
      <c r="E83" s="83"/>
      <c r="F83" s="83"/>
      <c r="G83" s="83"/>
      <c r="H83" s="83"/>
      <c r="I83" s="85"/>
      <c r="J83" s="85"/>
      <c r="K83" s="88"/>
      <c r="L83" s="88"/>
      <c r="M83" s="83"/>
      <c r="N83" s="83"/>
      <c r="O83" s="88">
        <v>0</v>
      </c>
      <c r="P83" s="88"/>
      <c r="Q83" s="86"/>
      <c r="R83" s="2"/>
      <c r="S83" s="52"/>
    </row>
    <row r="84" spans="1:19" ht="12" customHeight="1">
      <c r="A84" s="15"/>
      <c r="B84" s="1" t="str">
        <f>'Year 1'!E58</f>
        <v>Computer Services</v>
      </c>
      <c r="E84" s="83"/>
      <c r="F84" s="83"/>
      <c r="G84" s="83"/>
      <c r="H84" s="83"/>
      <c r="I84" s="85"/>
      <c r="J84" s="85"/>
      <c r="K84" s="88"/>
      <c r="L84" s="88"/>
      <c r="M84" s="83"/>
      <c r="N84" s="83"/>
      <c r="O84" s="88">
        <v>0</v>
      </c>
      <c r="P84" s="88"/>
      <c r="Q84" s="86"/>
      <c r="R84" s="2"/>
      <c r="S84" s="52"/>
    </row>
    <row r="85" spans="1:19" ht="12" customHeight="1">
      <c r="A85" s="15"/>
      <c r="B85" s="1" t="str">
        <f>'Year 1'!E59</f>
        <v>Subaward #1</v>
      </c>
      <c r="E85" s="83"/>
      <c r="F85" s="83"/>
      <c r="G85" s="83"/>
      <c r="H85" s="83"/>
      <c r="I85" s="85"/>
      <c r="J85" s="85"/>
      <c r="K85" s="88"/>
      <c r="L85" s="88"/>
      <c r="M85" s="83"/>
      <c r="N85" s="83"/>
      <c r="O85" s="88">
        <v>0</v>
      </c>
      <c r="P85" s="88"/>
      <c r="Q85" s="86"/>
      <c r="R85" s="2"/>
      <c r="S85" s="52"/>
    </row>
    <row r="86" spans="1:19" ht="12" customHeight="1">
      <c r="A86" s="15"/>
      <c r="B86" s="1" t="str">
        <f>'Year 1'!E60</f>
        <v>Subaward #2</v>
      </c>
      <c r="E86" s="83"/>
      <c r="F86" s="83"/>
      <c r="G86" s="83"/>
      <c r="H86" s="83"/>
      <c r="I86" s="85"/>
      <c r="J86" s="85"/>
      <c r="K86" s="88"/>
      <c r="L86" s="88"/>
      <c r="M86" s="83"/>
      <c r="N86" s="83"/>
      <c r="O86" s="88">
        <v>0</v>
      </c>
      <c r="P86" s="88"/>
      <c r="Q86" s="86"/>
      <c r="R86" s="2"/>
      <c r="S86" s="52"/>
    </row>
    <row r="87" spans="1:19" ht="12" customHeight="1">
      <c r="A87" s="15"/>
      <c r="B87" s="1" t="str">
        <f>'Year 1'!E61</f>
        <v xml:space="preserve">Subaward #3 </v>
      </c>
      <c r="E87" s="83"/>
      <c r="F87" s="83"/>
      <c r="G87" s="83"/>
      <c r="H87" s="83"/>
      <c r="I87" s="85"/>
      <c r="J87" s="85"/>
      <c r="K87" s="88"/>
      <c r="L87" s="88"/>
      <c r="M87" s="83"/>
      <c r="N87" s="83"/>
      <c r="O87" s="88">
        <v>0</v>
      </c>
      <c r="P87" s="88"/>
      <c r="Q87" s="86"/>
      <c r="R87" s="2"/>
      <c r="S87" s="52"/>
    </row>
    <row r="88" spans="1:19" ht="12" customHeight="1">
      <c r="A88" s="15"/>
      <c r="B88" s="1" t="s">
        <v>58</v>
      </c>
      <c r="E88" s="63"/>
      <c r="F88" s="63"/>
      <c r="G88" s="63"/>
      <c r="H88" s="63"/>
      <c r="I88" s="64"/>
      <c r="J88" s="45"/>
      <c r="K88" s="2"/>
      <c r="L88" s="2"/>
      <c r="M88" s="12"/>
      <c r="N88" s="12"/>
      <c r="O88" s="27"/>
      <c r="P88" s="27"/>
      <c r="Q88" s="13"/>
      <c r="R88" s="2"/>
      <c r="S88" s="255"/>
    </row>
    <row r="89" spans="1:19" ht="12" customHeight="1">
      <c r="A89" s="15"/>
      <c r="E89" s="63" t="s">
        <v>59</v>
      </c>
      <c r="F89" s="63"/>
      <c r="G89" s="63" t="s">
        <v>60</v>
      </c>
      <c r="H89" s="63"/>
      <c r="I89" s="64" t="s">
        <v>61</v>
      </c>
      <c r="J89" s="45"/>
      <c r="K89" s="2"/>
      <c r="L89" s="2"/>
      <c r="M89" s="12"/>
      <c r="N89" s="12"/>
      <c r="O89" s="27"/>
      <c r="P89" s="27"/>
      <c r="Q89" s="13"/>
      <c r="R89" s="2"/>
      <c r="S89" s="52"/>
    </row>
    <row r="90" spans="1:19" ht="12" customHeight="1">
      <c r="A90" s="15"/>
      <c r="C90" s="1" t="s">
        <v>62</v>
      </c>
      <c r="E90" s="136">
        <f>'Year 1'!H64+1</f>
        <v>2025</v>
      </c>
      <c r="F90" s="63"/>
      <c r="G90" s="136">
        <f>'Year 1'!J64+1</f>
        <v>1</v>
      </c>
      <c r="H90" s="63"/>
      <c r="I90" s="137">
        <f>'Year 1'!L64+1</f>
        <v>1</v>
      </c>
      <c r="J90" s="64"/>
      <c r="K90" s="2"/>
      <c r="L90" s="2"/>
      <c r="O90" s="27"/>
      <c r="P90" s="27"/>
      <c r="Q90" s="13"/>
      <c r="R90" s="2"/>
      <c r="S90" s="2"/>
    </row>
    <row r="91" spans="1:19" ht="18" customHeight="1">
      <c r="A91" s="15"/>
      <c r="C91" s="65" t="str">
        <f>E40 &amp;" GRA(s)"</f>
        <v xml:space="preserve"> GRA(s)</v>
      </c>
      <c r="D91" s="65"/>
      <c r="E91" s="310">
        <f>IF(AND(R6="Basic Tuition - CLAS and Pharmacy",E90=2027),Tuition!C114,IF(AND(R6="Journalism",E90=2027),Tuition!C115,IF(AND(R6="Music or Education",E90=2027),Tuition!C116,IF(AND(R6="Social Welfare",E90=2027),Tuition!C117,IF(AND(R6="Architecture",E90=2027),Tuition!C118,IF(AND(R6="Engineering",E90=2027),Tuition!C119,IF(AND(R6="Masters level Business",E90=2027),Tuition!C120,IF(AND(R6="Basic Tuition - CLAS and Pharmacy",E90=2028),Tuition!C123,IF(AND(R6="Journalism",E90=2028),Tuition!C124,IF(AND(R6="Music or Education",E90=2028),Tuition!C125,IF(AND(R6="Social Welfare",E90=2028),Tuition!C126,IF(AND(R6="Architecture",E90=2028),Tuition!C127,IF(AND(R6="Engineering",E90=2028),Tuition!C128,IF(AND(R6="Masters level Business",E90=2028),Tuition!C129,IF(AND(R6="Basic Tuition - CLAS and Pharmacy",E90=2020),Tuition!C51,IF(AND(R6="Journalism",E90=2020),Tuition!C52,IF(AND(R6="Music or Education",E90=2020),Tuition!C53,IF(AND(R6="Social Welfare",E90=2020),Tuition!C54,IF(AND(R6="Architecture",E90=2020),Tuition!C55,IF(AND(R6="Engineering",E90=2020),Tuition!C56,IF(AND(R6="Masters level Business",E90=2020),Tuition!C57,IF(AND(R6="Basic Tuition - CLAS and Pharmacy",E90=2021),Tuition!C60,IF(AND(R6="Journalism",E90=2021),Tuition!C61,IF(AND(R6="Music or Education",E90=2021),Tuition!C62,IF(AND(R6="Social Welfare",E90=2021),Tuition!C63,IF(AND(R6="Architecture",E90=2021),Tuition!C64,IF(AND(R6="Engineering",E90=2021),Tuition!C65,IF(AND(R6="Masters level Business",E90=2021),Tuition!C66,IF(AND(R6="Basic Tuition - CLAS and Pharmacy",E90=2022),Tuition!C69,IF(AND(R6="Journalism",E90=2022),Tuition!C70,IF(AND(R6="Music or Education",E90=2022),Tuition!C71,IF(AND(R6="Social Welfare",E90=2022),Tuition!C72,IF(AND(R6="Architecture",E90=2022),Tuition!C73,IF(AND(R6="Engineering",E90=2022),Tuition!C74,IF(AND(R6="Masters level Business",E90=2022),Tuition!C75,IF(AND(R6="Basic Tuition - CLAS and Pharmacy",E90=2023),Tuition!C78,IF(AND(R6="Journalism",E90=2023),Tuition!C79,IF(AND(R6="Music or Education",E90=2023),Tuition!C80,IF(AND(R6="Social Welfare",E90=2023),Tuition!C81,IF(AND(R6="Architecture",E90=2023),Tuition!C82,IF(AND(R6="Engineering",E90=2023),Tuition!C83,IF(AND(R6="Masters level Business",E90=2023),Tuition!C84,IF(AND(R6="Basic Tuition - CLAS and Pharmacy",E90=2024),Tuition!C87,IF(AND(R6="Journalism",E90=2024),Tuition!C88,IF(AND(R6="Music or Education",E90=2024),Tuition!C89,IF(AND(R6="Social Welfare",E90=2024),Tuition!C90,IF(AND(R6="Architecture",E90=2024),Tuition!C91,IF(AND(R6="Engineering",E90=2024),Tuition!C92,IF(AND(R6="Masters level Business",E90=2024),Tuition!C93,IF(AND(R6="Basic Tuition - CLAS and Pharmacy",E90=2025),Tuition!C96,IF(AND(R6="Journalism",E90=2025),Tuition!C97,IF(AND(R6="Music or Education",E90=2025),Tuition!C98,IF(AND(R6="Social Welfare",E90=2025),Tuition!C99,IF(AND(R6="Architecture",E90=2025),Tuition!C100,IF(AND(R6="Engineering",E90=2025),Tuition!C101,IF(AND(R6="Masters level Business",E90=2025),Tuition!C102,IF(AND(R6="Basic Tuition - CLAS and Pharmacy",E90=2026),Tuition!C105,IF(AND(R6="Journalism",E90=2026),Tuition!C106,IF(AND(R6="Music or Education",E90=2026),Tuition!C107,IF(AND(R6="Social Welfare",E90=2026),Tuition!C108,IF(AND(R6="Architecture",E90=2026),Tuition!C109,IF(AND(R6="Engineering",E90=2026),Tuition!C110,IF(AND(R6="Masters level Business",E90=2026),Tuition!C111,0)))))))))))))))))))))))))))))))))))))))))))))))))))))))))))))))</f>
        <v>1541</v>
      </c>
      <c r="F91" s="82"/>
      <c r="G91" s="308">
        <f>IF(AND(R6="Basic Tuition - CLAS and Pharmacy",G90=2027),Tuition!B123,IF(AND(R6="Basic Tuition - CLAS and Pharmacy",G90=2028),Tuition!B132,IF(AND(R6="Masters level Business",G90=2027),Tuition!B129,IF(AND(R6="Masters level Business",G90=2028),Tuition!B138,IF(AND(R6="Journalism",G90=2027),Tuition!B124,IF(AND(R6="Journalism",G90=2028),Tuition!B133,IF(AND(R6="Music or Education",G90=2027),Tuition!B125,IF(AND(R6="Music or Education",G90=2028),Tuition!B134,IF(AND(R6="Architecture",G90=2027),Tuition!B127,IF(AND(R6="Architecture",G90=2028),Tuition!B136,IF(AND(R6="Social Welfare",G90=2027),Tuition!B126,IF(AND(R6="Social Welfare",G90=2028),Tuition!B135,IF(AND(R6="Engineering",G90=2027),Tuition!B128,IF(AND(R6="Engineering",G90=2028),Tuition!B137,IF(AND(R6="Basic Tuition - CLAS and Pharmacy",G90=2020),Tuition!B60,IF(AND(R6="Basic Tuition - CLAS and Pharmacy",G90=2021),Tuition!B69,IF(AND(R6="Basic Tuition - CLAS and Pharmacy",G90=2022),Tuition!B78,IF(AND(R6="Basic Tuition - CLAS and Pharmacy",G90=2023),Tuition!B87,IF(AND(R6="Basic Tuition - CLAS and Pharmacy",G90=2024),Tuition!B96,IF(AND(R6="Basic Tuition - CLAS and Pharmacy",G90=2025),Tuition!B105,IF(AND(R6="Masters level Business",G90=2020),Tuition!B66,IF(AND(R6="Masters level Business",G90=2021),Tuition!B75,IF(AND(R6="Masters level Business",G90=2022),Tuition!B84,IF(AND(R6="Masters level Business",G90=2023),Tuition!B93,IF(AND(R6="Masters level Business",G90=2024),Tuition!B102,IF(AND(R6="Masters level Business",G90=2025),Tuition!B111,IF(AND(R6="Journalism",G90=2020),Tuition!B61,IF(AND(R6="Journalism",G90=2021),Tuition!B70,IF(AND(R6="Journalism",G90=2022),Tuition!B79,IF(AND(R6="Journalism",G90=2023),Tuition!B88,IF(AND(R6="Journalism",G90=2025),Tuition!B106,IF(AND(R6="Journalism",G90=2024),Tuition!B97,IF(AND(R6="Music or Education",G90=2020),Tuition!B62,IF(AND(R6="Music or Education",G90=2021),Tuition!B71,IF(AND(R6="Music or Education",G90=2022),Tuition!B80,IF(AND(R6="Music or Education",G90=2023),Tuition!B89,IF(AND(R6="Music or Education",G90=2024),Tuition!B98,IF(AND(R6="Music or Education",G90=2025),Tuition!B107,IF(AND(R6="Architecture",G90=2020),Tuition!B64,IF(AND(R6="Architecture",G90=2021),Tuition!B73,IF(AND(R6="Architecture",G90=2022),Tuition!B82,IF(AND(R6="Architecture",G90=2023),Tuition!B91,IF(AND(R6="Architecture",G90=2024),Tuition!B100,IF(AND(R6="Architecture",G90=2025),Tuition!B109,IF(AND(R6="Social Welfare",G90=2020),Tuition!B63,IF(AND(R6="Social Welfare",G90=2021),Tuition!B72,IF(AND(R6="Social Welfare",G90=2022),Tuition!B81,IF(AND(R6="Social Welfare",G90=2023),Tuition!B90,IF(AND(R6="Social Welfare",G90=2024),Tuition!B99,IF(AND(R6="Social Welfare",G90=2025),Tuition!B108,IF(AND(R6="Engineering",G90=2020),Tuition!B65,IF(AND(R6="Engineering",G90=2021),Tuition!B74,IF(AND(R6="Engineering",G90=2022),Tuition!B83,IF(AND(R6="Engineering",G90=2023),Tuition!B92,IF(AND(R6="Engineering",G90=2024),Tuition!B101,IF(AND(R6="Engineering",G90=2025),Tuition!B110, IF(AND(R6="Basic Tuition - CLAS and Pharmacy",G90=2026),Tuition!B114,IF(AND(R6="Journalism",G90=2026),Tuition!B115,IF(AND(R6="Music or Education",G90=2026),Tuition!B116,IF(AND(R6="Social Welfare",G90=2026),Tuition!B117,IF(AND(R6="Architecture",G90=2026),Tuition!B118,IF(AND(R6="Engineering",G90=2026),Tuition!B119, IF(AND(R6="Masters level Business",G90=2026),Tuition!B120,0)))))))))))))))))))))))))))))))))))))))))))))))))))))))))))))))</f>
        <v>0</v>
      </c>
      <c r="H91" s="312"/>
      <c r="I91" s="308">
        <f>IF(AND(R6="Basic Tuition - CLAS and Pharmacy",I90=2027),Tuition!B114,IF(AND(R6="Journalism",I90=2027),Tuition!B115,IF(AND(R6="Music or Education",I90=2027),Tuition!B116,IF(AND(R6="Social Welfare",I90=2027),Tuition!B117,IF(AND(R6="Architecture",I90=2027),Tuition!B118,IF(AND(R6="Engineering",I90=2027),Tuition!B119,IF(AND(R6="Masters level Business",I90=2027),Tuition!B120,IF(AND(R6="Basic Tuition - CLAS and Pharmacy",I90=2028),Tuition!B123,IF(AND(R6="Journalism",I90=2028),Tuition!B124,IF(AND(R6="Music or Education",I90=2028),Tuition!B125,IF(AND(R6="Social Welfare",I90=2028),Tuition!B126,IF(AND(R6="Architecture",I90=2028),Tuition!B127,IF(AND(R6="Engineering",I90=2028),Tuition!B128,IF(AND(R6="Masters level Business",I90=2028),Tuition!B129,IF(AND(R6="Basic Tuition - CLAS and Pharmacy",I90=2020),Tuition!B51,IF(AND(R6="Journalism",I90=2020),Tuition!B52,IF(AND(R6="Music or Education",I90=2020),Tuition!B53,IF(AND(R6="Social Welfare",I90=2020),Tuition!B54,IF(AND(R6="Architecture",I90=2020),Tuition!B55,IF(AND(R6="Engineering",I90=2020),Tuition!B56,IF(AND(R6="Masters level Business",I90=2020),Tuition!B57,IF(AND(R6="Basic Tuition - CLAS and Pharmacy",I90=2021),Tuition!B60,IF(AND(R6="Journalism",I90=2021),Tuition!B61,IF(AND(R6="Music or Education",I90=2021),Tuition!B62,IF(AND(R6="Social Welfare",I90=2021),Tuition!B63,IF(AND(R6="Architecture",I90=2021),Tuition!B64,IF(AND(R6="Engineering",I90=2021),Tuition!B65,IF(AND(R6="Masters level Business",I90=2021),Tuition!B66,IF(AND(R6="Basic Tuition - CLAS and Pharmacy",I90=2022),Tuition!B69,IF(AND(R6="Journalism",I90=2022),Tuition!B70,IF(AND(R6="Music or Education",I90=2022),Tuition!B71,IF(AND(R6="Social Welfare",I90=2022),Tuition!B72,IF(AND(R6="Architecture",I90=2022),Tuition!B73,IF(AND(R6="Engineering",I90=2022),Tuition!B74,IF(AND(R6="Masters level Business",I90=2022),Tuition!B75,IF(AND(R6="Basic Tuition - CLAS and Pharmacy",I90=2023),Tuition!B78,IF(AND(R6="Journalism",I90=2023),Tuition!B79,IF(AND(R6="Music or Education",I90=2023),Tuition!B80,IF(AND(R6="Social Welfare",I90=2023),Tuition!B81,IF(AND(R6="Architecture",I90=2023),Tuition!B82,IF(AND(R6="Engineering",I90=2023),Tuition!B83,IF(AND(R6="Masters level Business",I90=2023),Tuition!B84,IF(AND(R6="Basic Tuition - CLAS and Pharmacy",I90=2024),Tuition!B87,IF(AND(R6="Journalism",I90=2024),Tuition!B88,IF(AND(R6="Music or Education",I90=2024),Tuition!B89,IF(AND(R6="Social Welfare",I90=2024),Tuition!B90,IF(AND(R6="Architecture",I90=2024),Tuition!B91,IF(AND(R6="Engineering",I90=2024),Tuition!B92,IF(AND(R6="Masters level Business",I90=2024),Tuition!B93,IF(AND(R6="Basic Tuition - CLAS and Pharmacy",I90=2025),Tuition!B96,IF(AND(R6="Journalism",I90=2025),Tuition!B97,IF(AND(R6="Music or Education",I90=2025),Tuition!B98,IF(AND(R6="Social Welfare",I90=2025),Tuition!B99,IF(AND(R6="Architecture",I90=2025),Tuition!B100,IF(AND(R6="Engineering",I90=2025),Tuition!B101,IF(AND(R6="Masters level Business",I90=2025),Tuition!B102,IF(AND(R6="Basic Tuition - CLAS and Pharmacy",I90=2026),Tuition!B105,IF(AND(R6="Journalism",I90=2026),Tuition!B106,IF(AND(R6="Music or Education",I90=2026),Tuition!B107,IF(AND(R6="Social Welfare",I90=2026),Tuition!B108,IF(AND(R6="Architecture",I90=2026),Tuition!B109,IF(AND(R6="Engineering",I90=2026),Tuition!B110,IF(AND(R6="Masters level Business",I90=2026),Tuition!B111,0)))))))))))))))))))))))))))))))))))))))))))))))))))))))))))))))</f>
        <v>0</v>
      </c>
      <c r="J91" s="82"/>
      <c r="K91" s="88"/>
      <c r="L91" s="88"/>
      <c r="M91" s="83">
        <f>(G91+I91)*E39+(E40*E91)</f>
        <v>0</v>
      </c>
      <c r="N91" s="83"/>
      <c r="O91" s="88"/>
      <c r="P91" s="88"/>
      <c r="Q91" s="86"/>
      <c r="R91" s="88"/>
      <c r="S91" s="2"/>
    </row>
    <row r="92" spans="1:19" ht="12.75">
      <c r="A92" s="15"/>
      <c r="C92" s="43" t="s">
        <v>47</v>
      </c>
      <c r="D92" s="65"/>
      <c r="E92" s="82"/>
      <c r="F92" s="82"/>
      <c r="G92" s="82"/>
      <c r="H92" s="82"/>
      <c r="I92" s="82"/>
      <c r="J92" s="82"/>
      <c r="K92" s="88"/>
      <c r="L92" s="88"/>
      <c r="M92" s="83">
        <v>0</v>
      </c>
      <c r="N92" s="83"/>
      <c r="O92" s="88"/>
      <c r="P92" s="88"/>
      <c r="Q92" s="86"/>
      <c r="R92" s="88"/>
      <c r="S92" s="2"/>
    </row>
    <row r="93" spans="1:19" ht="12.75">
      <c r="A93" s="15"/>
      <c r="C93" s="43" t="str">
        <f>'Year 1'!F67</f>
        <v>Other</v>
      </c>
      <c r="D93" s="65"/>
      <c r="E93" s="82"/>
      <c r="F93" s="82"/>
      <c r="G93" s="82"/>
      <c r="H93" s="82"/>
      <c r="I93" s="82"/>
      <c r="J93" s="82"/>
      <c r="K93" s="88"/>
      <c r="L93" s="88"/>
      <c r="M93" s="83">
        <v>0</v>
      </c>
      <c r="N93" s="83"/>
      <c r="O93" s="88"/>
      <c r="P93" s="88"/>
      <c r="Q93" s="86"/>
      <c r="R93" s="88"/>
      <c r="S93" s="2"/>
    </row>
    <row r="94" spans="1:19" ht="12" customHeight="1">
      <c r="A94" s="15"/>
      <c r="C94" s="1" t="str">
        <f>'Year 1'!F68</f>
        <v>Communications (long distance, fax, postage)</v>
      </c>
      <c r="E94" s="83"/>
      <c r="F94" s="83"/>
      <c r="G94" s="83"/>
      <c r="H94" s="83"/>
      <c r="I94" s="85"/>
      <c r="J94" s="85"/>
      <c r="K94" s="88"/>
      <c r="L94" s="88"/>
      <c r="M94" s="83">
        <v>0</v>
      </c>
      <c r="N94" s="83"/>
      <c r="O94" s="88"/>
      <c r="P94" s="88"/>
      <c r="Q94" s="86"/>
      <c r="R94" s="88"/>
      <c r="S94" s="2"/>
    </row>
    <row r="95" spans="1:19" ht="12" customHeight="1">
      <c r="A95" s="15"/>
      <c r="C95" s="1" t="str">
        <f>'Year 1'!F69</f>
        <v>Computer networking and maintenance costs</v>
      </c>
      <c r="E95" s="83"/>
      <c r="F95" s="83"/>
      <c r="G95" s="83"/>
      <c r="H95" s="83"/>
      <c r="I95" s="85"/>
      <c r="J95" s="85"/>
      <c r="K95" s="88"/>
      <c r="L95" s="88"/>
      <c r="M95" s="244">
        <f>IF(R6="Engineering",(Q60+Q66+Q71+SUM(O81:O84)+SUM(M92:M94))*0.07,0)</f>
        <v>0</v>
      </c>
      <c r="N95" s="101"/>
      <c r="O95" s="88"/>
      <c r="P95" s="88"/>
      <c r="Q95" s="86"/>
      <c r="R95" s="102"/>
      <c r="S95" s="53"/>
    </row>
    <row r="96" spans="1:19" ht="4.5" customHeight="1">
      <c r="A96" s="15"/>
      <c r="E96" s="83"/>
      <c r="F96" s="83"/>
      <c r="G96" s="83"/>
      <c r="H96" s="83"/>
      <c r="I96" s="85"/>
      <c r="J96" s="85"/>
      <c r="K96" s="88"/>
      <c r="L96" s="88"/>
      <c r="M96" s="107"/>
      <c r="N96" s="101"/>
      <c r="O96" s="88"/>
      <c r="P96" s="88"/>
      <c r="Q96" s="86"/>
      <c r="R96" s="102"/>
      <c r="S96" s="53"/>
    </row>
    <row r="97" spans="1:19" ht="12" customHeight="1">
      <c r="A97" s="15"/>
      <c r="C97" s="1" t="s">
        <v>65</v>
      </c>
      <c r="E97" s="83"/>
      <c r="F97" s="83"/>
      <c r="G97" s="83"/>
      <c r="H97" s="83"/>
      <c r="I97" s="85"/>
      <c r="J97" s="85"/>
      <c r="K97" s="88"/>
      <c r="L97" s="88"/>
      <c r="M97" s="83"/>
      <c r="N97" s="83"/>
      <c r="O97" s="78">
        <f>SUM(M91:M95)</f>
        <v>0</v>
      </c>
      <c r="P97" s="78"/>
      <c r="Q97" s="86"/>
      <c r="R97" s="102"/>
      <c r="S97" s="53"/>
    </row>
    <row r="98" spans="1:19" ht="4.5" customHeight="1">
      <c r="A98" s="15"/>
      <c r="E98" s="83"/>
      <c r="F98" s="83"/>
      <c r="G98" s="83"/>
      <c r="H98" s="83"/>
      <c r="I98" s="85"/>
      <c r="J98" s="85"/>
      <c r="K98" s="88"/>
      <c r="L98" s="88"/>
      <c r="M98" s="83"/>
      <c r="N98" s="83"/>
      <c r="O98" s="105"/>
      <c r="P98" s="78"/>
      <c r="Q98" s="86"/>
      <c r="R98" s="102"/>
      <c r="S98" s="53"/>
    </row>
    <row r="99" spans="1:19" ht="12" customHeight="1">
      <c r="A99" s="32"/>
      <c r="B99" s="33" t="s">
        <v>66</v>
      </c>
      <c r="C99" s="33"/>
      <c r="D99" s="33"/>
      <c r="E99" s="94"/>
      <c r="F99" s="94"/>
      <c r="G99" s="94"/>
      <c r="H99" s="94"/>
      <c r="I99" s="95"/>
      <c r="J99" s="95"/>
      <c r="K99" s="94"/>
      <c r="L99" s="94"/>
      <c r="M99" s="94"/>
      <c r="N99" s="94"/>
      <c r="O99" s="96"/>
      <c r="P99" s="78"/>
      <c r="Q99" s="104">
        <f>SUM(O81:O97)</f>
        <v>0</v>
      </c>
      <c r="R99" s="102"/>
      <c r="S99" s="53"/>
    </row>
    <row r="100" spans="1:19" ht="19.5" customHeight="1">
      <c r="A100" s="4" t="s">
        <v>67</v>
      </c>
      <c r="B100" s="10"/>
      <c r="C100" s="5"/>
      <c r="D100" s="5"/>
      <c r="E100" s="97"/>
      <c r="F100" s="97"/>
      <c r="G100" s="97"/>
      <c r="H100" s="97"/>
      <c r="I100" s="98"/>
      <c r="J100" s="98"/>
      <c r="K100" s="97"/>
      <c r="L100" s="97"/>
      <c r="M100" s="99"/>
      <c r="N100" s="99"/>
      <c r="O100" s="99"/>
      <c r="P100" s="99"/>
      <c r="Q100" s="100" t="e">
        <f>SUM(Q60:Q99)</f>
        <v>#REF!</v>
      </c>
      <c r="R100" s="88"/>
      <c r="S100" s="2"/>
    </row>
    <row r="101" spans="1:19" ht="19.5" customHeight="1">
      <c r="A101" s="4" t="s">
        <v>68</v>
      </c>
      <c r="B101" s="10"/>
      <c r="C101" s="5"/>
      <c r="D101" s="5"/>
      <c r="E101" s="97"/>
      <c r="F101" s="97"/>
      <c r="G101" s="97"/>
      <c r="H101" s="97"/>
      <c r="I101" s="98"/>
      <c r="J101" s="98"/>
      <c r="K101" s="97"/>
      <c r="L101" s="97"/>
      <c r="M101" s="99"/>
      <c r="N101" s="99"/>
      <c r="O101" s="99"/>
      <c r="P101" s="99"/>
      <c r="Q101" s="100" t="e">
        <f>(Q100-(Q66+M91+Q79+O85+O86+O87))+IF('Year 1'!R59&gt;25000,0)+IF(AND('Year 1'!R59&lt;25000,('Year 1'!R59+'Year 2'!O85)&lt;25000,O85),IF(25000-('Year 1'!R59+'Year 2'!O85)&gt;=0,'Year 2'!O85),IF(AND(25000-('Year 1'!R59+'Year 2'!O85)&lt;=0,'Year 1'!R59&lt;25000),(25000-'Year 1'!R59)))+IF('Year 1'!R60&gt;25000,0)+IF(AND('Year 1'!R60&lt;25000,('Year 1'!R60+'Year 2'!O86)&lt;25000,O86),IF(25000-('Year 1'!R60+'Year 2'!O86)&gt;=0,'Year 2'!O86),IF(AND(25000-('Year 1'!R60+'Year 2'!O86)&lt;=0,'Year 1'!R60&lt;25000),(25000-'Year 1'!R60)))+IF('Year 1'!R61&gt;25000,0)+IF(AND('Year 1'!R61&lt;25000,('Year 1'!R61+'Year 2'!O87)&lt;25000,O87),IF(25000-('Year 1'!R61+'Year 2'!O87)&gt;=0,'Year 2'!O87),IF(AND(25000-('Year 1'!R61+'Year 2'!O87)&lt;=0,'Year 1'!R61&lt;25000),(25000-'Year 1'!R61)))</f>
        <v>#REF!</v>
      </c>
      <c r="R101" s="88" t="s">
        <v>72</v>
      </c>
      <c r="S101" s="2"/>
    </row>
    <row r="102" spans="1:19" ht="19.5" customHeight="1">
      <c r="A102" s="320" t="s">
        <v>69</v>
      </c>
      <c r="B102" s="49"/>
      <c r="C102" s="49"/>
      <c r="D102" s="49"/>
      <c r="E102" s="321"/>
      <c r="F102" s="321"/>
      <c r="G102" s="321"/>
      <c r="H102" s="321"/>
      <c r="I102" s="322"/>
      <c r="J102" s="87"/>
      <c r="K102" s="103"/>
      <c r="L102" s="103"/>
      <c r="M102" s="83"/>
      <c r="N102" s="83"/>
      <c r="O102" s="83"/>
      <c r="P102" s="83"/>
      <c r="Q102" s="104" t="e">
        <f>Q101*0.53</f>
        <v>#REF!</v>
      </c>
      <c r="R102" s="88"/>
      <c r="S102" s="2"/>
    </row>
    <row r="103" spans="1:19" ht="19.5" customHeight="1">
      <c r="A103" s="4" t="s">
        <v>73</v>
      </c>
      <c r="B103" s="10"/>
      <c r="C103" s="10"/>
      <c r="D103" s="10"/>
      <c r="E103" s="103"/>
      <c r="F103" s="103"/>
      <c r="G103" s="103"/>
      <c r="H103" s="103"/>
      <c r="I103" s="87"/>
      <c r="J103" s="87"/>
      <c r="K103" s="103"/>
      <c r="L103" s="103"/>
      <c r="M103" s="83"/>
      <c r="N103" s="83"/>
      <c r="O103" s="83"/>
      <c r="P103" s="83"/>
      <c r="Q103" s="113" t="e">
        <f>Q100+Q102</f>
        <v>#REF!</v>
      </c>
      <c r="R103" s="88"/>
      <c r="S103" s="2"/>
    </row>
    <row r="104" spans="1:19" ht="19.5" customHeight="1" thickBot="1">
      <c r="A104" s="4" t="s">
        <v>74</v>
      </c>
      <c r="B104" s="15"/>
      <c r="D104" s="11"/>
      <c r="E104" s="11"/>
      <c r="F104" s="45"/>
      <c r="G104" s="11"/>
      <c r="H104" s="12"/>
      <c r="J104" s="55"/>
      <c r="K104" s="2"/>
      <c r="L104" s="2"/>
      <c r="Q104" s="114" t="e">
        <f>Q103+'Year 1'!T76</f>
        <v>#REF!</v>
      </c>
    </row>
    <row r="105" spans="1:19" ht="15" customHeight="1" thickTop="1">
      <c r="A105" s="15"/>
      <c r="B105" s="15"/>
      <c r="E105" s="83"/>
      <c r="F105" s="83"/>
      <c r="G105" s="83"/>
      <c r="H105" s="83"/>
      <c r="I105" s="85"/>
      <c r="J105" s="85"/>
      <c r="K105" s="83"/>
      <c r="L105" s="83"/>
      <c r="M105" s="83"/>
      <c r="N105" s="83"/>
      <c r="O105" s="78"/>
      <c r="P105" s="78"/>
      <c r="Q105" s="86"/>
      <c r="R105" s="88"/>
      <c r="S105" s="2"/>
    </row>
    <row r="106" spans="1:19" ht="15" customHeight="1">
      <c r="A106" s="434" t="str">
        <f>IF($E$27&gt;=1,'Year 1'!$AD$63," ")</f>
        <v xml:space="preserve"> </v>
      </c>
      <c r="B106" s="434"/>
      <c r="C106" s="434"/>
      <c r="D106" s="434"/>
      <c r="E106" s="434"/>
      <c r="F106" s="434"/>
      <c r="G106" s="434"/>
      <c r="H106" s="434"/>
      <c r="I106" s="434"/>
      <c r="J106" s="434"/>
      <c r="K106" s="434"/>
      <c r="L106" s="434"/>
      <c r="M106" s="434"/>
      <c r="N106" s="434"/>
      <c r="O106" s="434"/>
      <c r="P106" s="434"/>
      <c r="Q106" s="434"/>
      <c r="R106" s="78"/>
    </row>
    <row r="107" spans="1:19" ht="15" customHeight="1">
      <c r="A107" s="434"/>
      <c r="B107" s="434"/>
      <c r="C107" s="434"/>
      <c r="D107" s="434"/>
      <c r="E107" s="434"/>
      <c r="F107" s="434"/>
      <c r="G107" s="434"/>
      <c r="H107" s="434"/>
      <c r="I107" s="434"/>
      <c r="J107" s="434"/>
      <c r="K107" s="434"/>
      <c r="L107" s="434"/>
      <c r="M107" s="434"/>
      <c r="N107" s="434"/>
      <c r="O107" s="434"/>
      <c r="P107" s="434"/>
      <c r="Q107" s="434"/>
    </row>
    <row r="108" spans="1:19" ht="15" customHeight="1">
      <c r="A108" s="434"/>
      <c r="B108" s="434"/>
      <c r="C108" s="434"/>
      <c r="D108" s="434"/>
      <c r="E108" s="434"/>
      <c r="F108" s="434"/>
      <c r="G108" s="434"/>
      <c r="H108" s="434"/>
      <c r="I108" s="434"/>
      <c r="J108" s="434"/>
      <c r="K108" s="434"/>
      <c r="L108" s="434"/>
      <c r="M108" s="434"/>
      <c r="N108" s="434"/>
      <c r="O108" s="434"/>
      <c r="P108" s="434"/>
      <c r="Q108" s="434"/>
    </row>
    <row r="109" spans="1:19" ht="15" customHeight="1"/>
    <row r="110" spans="1:19" ht="15" customHeight="1"/>
    <row r="111" spans="1:19" ht="15" customHeight="1"/>
    <row r="112" spans="1:19" ht="15" customHeight="1"/>
  </sheetData>
  <mergeCells count="4">
    <mergeCell ref="R4:R5"/>
    <mergeCell ref="A1:Q1"/>
    <mergeCell ref="A2:Q2"/>
    <mergeCell ref="A106:Q108"/>
  </mergeCells>
  <phoneticPr fontId="3" type="noConversion"/>
  <printOptions horizontalCentered="1"/>
  <pageMargins left="0.5" right="0.5" top="0.5" bottom="0.5" header="0" footer="0"/>
  <pageSetup scale="4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12"/>
  <sheetViews>
    <sheetView zoomScale="80" zoomScaleNormal="80" workbookViewId="0">
      <pane ySplit="2" topLeftCell="A67" activePane="bottomLeft" state="frozen"/>
      <selection activeCell="T40" sqref="T40"/>
      <selection pane="bottomLeft" activeCell="T40" sqref="T40"/>
    </sheetView>
  </sheetViews>
  <sheetFormatPr defaultColWidth="9.5" defaultRowHeight="12" customHeight="1"/>
  <cols>
    <col min="1" max="2" width="2.5" style="1" customWidth="1"/>
    <col min="3" max="3" width="31" style="1" customWidth="1"/>
    <col min="4" max="4" width="1.5" style="1" customWidth="1"/>
    <col min="5" max="5" width="12.5" style="1" customWidth="1"/>
    <col min="6" max="6" width="1.5" style="54" customWidth="1"/>
    <col min="7" max="7" width="9.875" style="1" customWidth="1"/>
    <col min="8" max="8" width="1.5" style="1" customWidth="1"/>
    <col min="9" max="9" width="11.125" style="1" customWidth="1"/>
    <col min="10" max="10" width="1.5" style="1" customWidth="1"/>
    <col min="11" max="11" width="9" style="1" customWidth="1"/>
    <col min="12" max="12" width="1.5" style="1" customWidth="1"/>
    <col min="13" max="13" width="7.5" style="1" customWidth="1"/>
    <col min="14" max="14" width="1.5" style="1" customWidth="1"/>
    <col min="15" max="16" width="8.5" style="1" customWidth="1"/>
    <col min="17" max="17" width="12.5" style="1" bestFit="1" customWidth="1"/>
    <col min="18" max="16384" width="9.5" style="1"/>
  </cols>
  <sheetData>
    <row r="1" spans="1:19" ht="20.25" customHeight="1">
      <c r="A1" s="432" t="s">
        <v>71</v>
      </c>
      <c r="B1" s="432"/>
      <c r="C1" s="432"/>
      <c r="D1" s="432"/>
      <c r="E1" s="432"/>
      <c r="F1" s="432"/>
      <c r="G1" s="432"/>
      <c r="H1" s="432"/>
      <c r="I1" s="432"/>
      <c r="J1" s="432"/>
      <c r="K1" s="432"/>
      <c r="L1" s="432"/>
      <c r="M1" s="432"/>
      <c r="N1" s="432"/>
      <c r="O1" s="432"/>
      <c r="P1" s="432"/>
      <c r="Q1" s="432"/>
    </row>
    <row r="2" spans="1:19" s="3" customFormat="1" ht="14.45" customHeight="1" thickBot="1">
      <c r="A2" s="433" t="str">
        <f>"Year 3: "&amp;TEXT(EDATE('Year 1'!B2,24),"mm/dd/yy")&amp;" to "&amp;TEXT(EDATE('Year 1'!B2,36)-1,"mm/dd/yy")</f>
        <v>Year 3: 07/01/25 to 06/30/26</v>
      </c>
      <c r="B2" s="433"/>
      <c r="C2" s="433"/>
      <c r="D2" s="433"/>
      <c r="E2" s="433"/>
      <c r="F2" s="433"/>
      <c r="G2" s="433"/>
      <c r="H2" s="433"/>
      <c r="I2" s="433"/>
      <c r="J2" s="433"/>
      <c r="K2" s="433"/>
      <c r="L2" s="433"/>
      <c r="M2" s="433"/>
      <c r="N2" s="433"/>
      <c r="O2" s="433"/>
      <c r="P2" s="433"/>
      <c r="Q2" s="433"/>
      <c r="S2" s="292"/>
    </row>
    <row r="3" spans="1:19" s="3" customFormat="1" ht="14.45" customHeight="1" thickTop="1">
      <c r="A3" s="73"/>
      <c r="B3" s="73"/>
      <c r="C3" s="73"/>
      <c r="D3" s="73"/>
      <c r="E3" s="73"/>
      <c r="F3" s="73"/>
      <c r="G3" s="73"/>
      <c r="H3" s="73"/>
      <c r="I3" s="73"/>
      <c r="J3" s="73"/>
      <c r="K3" s="73"/>
      <c r="L3" s="73"/>
      <c r="M3" s="73"/>
      <c r="N3" s="73"/>
      <c r="O3" s="73"/>
      <c r="P3" s="73"/>
      <c r="Q3" s="73"/>
    </row>
    <row r="4" spans="1:19" s="10" customFormat="1" ht="20.25" customHeight="1">
      <c r="A4" s="4" t="s">
        <v>1</v>
      </c>
      <c r="C4" s="5"/>
      <c r="D4" s="5"/>
      <c r="E4" s="5"/>
      <c r="F4" s="5"/>
      <c r="G4" s="5"/>
      <c r="H4" s="5"/>
      <c r="I4" s="6"/>
      <c r="J4" s="6"/>
      <c r="K4" s="5"/>
      <c r="L4" s="5"/>
      <c r="M4" s="7"/>
      <c r="N4" s="7"/>
      <c r="O4" s="8"/>
      <c r="P4" s="8"/>
      <c r="Q4" s="9"/>
      <c r="R4" s="431"/>
    </row>
    <row r="5" spans="1:19" ht="12" customHeight="1">
      <c r="A5" s="67" t="s">
        <v>2</v>
      </c>
      <c r="B5" s="67"/>
      <c r="C5" s="67"/>
      <c r="E5" s="119" t="s">
        <v>3</v>
      </c>
      <c r="F5" s="80"/>
      <c r="G5" s="119" t="s">
        <v>4</v>
      </c>
      <c r="H5" s="28"/>
      <c r="I5" s="119" t="s">
        <v>5</v>
      </c>
      <c r="J5" s="28"/>
      <c r="K5" s="119" t="s">
        <v>6</v>
      </c>
      <c r="L5" s="28"/>
      <c r="M5" s="11"/>
      <c r="N5" s="11"/>
      <c r="O5" s="12"/>
      <c r="P5" s="295" t="s">
        <v>7</v>
      </c>
      <c r="Q5" s="13"/>
      <c r="R5" s="431"/>
    </row>
    <row r="6" spans="1:19" ht="12" customHeight="1">
      <c r="A6" s="15"/>
      <c r="B6" s="15">
        <f>'Year 2'!B6</f>
        <v>0</v>
      </c>
      <c r="E6" s="120"/>
      <c r="F6" s="66"/>
      <c r="G6" s="122"/>
      <c r="H6" s="28"/>
      <c r="I6" s="124"/>
      <c r="J6" s="69"/>
      <c r="K6" s="126"/>
      <c r="L6" s="70"/>
      <c r="M6" s="11"/>
      <c r="N6" s="11"/>
      <c r="O6" s="12"/>
      <c r="P6" s="12"/>
      <c r="Q6" s="13"/>
      <c r="R6" s="293" t="str">
        <f>'Year 1'!A5</f>
        <v>Basic Tuition - CLAS and Pharmacy</v>
      </c>
    </row>
    <row r="7" spans="1:19" ht="12" customHeight="1">
      <c r="A7" s="15"/>
      <c r="B7" s="15"/>
      <c r="C7" s="1">
        <f>'Year 2'!C7</f>
        <v>0</v>
      </c>
      <c r="E7" s="121">
        <f>G7*I7</f>
        <v>0</v>
      </c>
      <c r="F7" s="66"/>
      <c r="G7" s="123"/>
      <c r="H7" s="68"/>
      <c r="I7" s="125">
        <v>9</v>
      </c>
      <c r="J7" s="82"/>
      <c r="K7" s="127">
        <f>'Year 2'!K7*1.03</f>
        <v>0</v>
      </c>
      <c r="L7" s="83"/>
      <c r="M7" s="78">
        <f>K7*I7*G7</f>
        <v>0</v>
      </c>
      <c r="N7" s="78"/>
      <c r="O7" s="78"/>
      <c r="P7" s="78">
        <f>M7*0.37</f>
        <v>0</v>
      </c>
      <c r="Q7" s="78"/>
    </row>
    <row r="8" spans="1:19" ht="12" customHeight="1">
      <c r="A8" s="15"/>
      <c r="B8" s="15"/>
      <c r="C8" s="1" t="e">
        <f>'Year 2'!C8</f>
        <v>#REF!</v>
      </c>
      <c r="E8" s="121">
        <f t="shared" ref="E8:E24" si="0">G8*I8</f>
        <v>0</v>
      </c>
      <c r="F8" s="66"/>
      <c r="G8" s="123"/>
      <c r="H8" s="68"/>
      <c r="I8" s="125">
        <v>3</v>
      </c>
      <c r="J8" s="82"/>
      <c r="K8" s="127" t="e">
        <f>'Year 2'!K8*1.03</f>
        <v>#REF!</v>
      </c>
      <c r="L8" s="83"/>
      <c r="M8" s="78" t="e">
        <f t="shared" ref="M8:M24" si="1">K8*I8*G8</f>
        <v>#REF!</v>
      </c>
      <c r="N8" s="78"/>
      <c r="O8" s="78"/>
      <c r="P8" s="78" t="e">
        <f t="shared" ref="P8:P27" si="2">M8*0.37</f>
        <v>#REF!</v>
      </c>
      <c r="Q8" s="78"/>
      <c r="R8" s="14"/>
    </row>
    <row r="9" spans="1:19" ht="5.25" customHeight="1">
      <c r="A9" s="15"/>
      <c r="B9" s="15"/>
      <c r="E9" s="121"/>
      <c r="F9" s="66"/>
      <c r="G9" s="123"/>
      <c r="H9" s="68"/>
      <c r="I9" s="125"/>
      <c r="J9" s="82"/>
      <c r="K9" s="127"/>
      <c r="L9" s="83"/>
      <c r="M9" s="78"/>
      <c r="N9" s="78"/>
      <c r="O9" s="78"/>
      <c r="P9" s="78">
        <f t="shared" si="2"/>
        <v>0</v>
      </c>
      <c r="Q9" s="78"/>
      <c r="R9" s="14"/>
    </row>
    <row r="10" spans="1:19" ht="12" customHeight="1">
      <c r="A10" s="15"/>
      <c r="B10" s="15" t="s">
        <v>12</v>
      </c>
      <c r="E10" s="121"/>
      <c r="F10" s="66"/>
      <c r="G10" s="123"/>
      <c r="H10" s="68"/>
      <c r="I10" s="125"/>
      <c r="J10" s="82"/>
      <c r="K10" s="127"/>
      <c r="L10" s="83"/>
      <c r="M10" s="78"/>
      <c r="N10" s="78"/>
      <c r="O10" s="78"/>
      <c r="P10" s="78">
        <f t="shared" si="2"/>
        <v>0</v>
      </c>
      <c r="Q10" s="78"/>
      <c r="R10" s="19"/>
    </row>
    <row r="11" spans="1:19" ht="12" customHeight="1">
      <c r="A11" s="15"/>
      <c r="B11" s="15"/>
      <c r="C11" s="1">
        <f>'Year 2'!C11</f>
        <v>0</v>
      </c>
      <c r="E11" s="121">
        <f t="shared" si="0"/>
        <v>0</v>
      </c>
      <c r="F11" s="66"/>
      <c r="G11" s="123"/>
      <c r="H11" s="68"/>
      <c r="I11" s="125">
        <v>9</v>
      </c>
      <c r="J11" s="82"/>
      <c r="K11" s="127">
        <f>'Year 2'!K11*1.03</f>
        <v>0</v>
      </c>
      <c r="L11" s="83"/>
      <c r="M11" s="78">
        <f t="shared" si="1"/>
        <v>0</v>
      </c>
      <c r="N11" s="78"/>
      <c r="O11" s="78"/>
      <c r="P11" s="78">
        <f t="shared" si="2"/>
        <v>0</v>
      </c>
      <c r="Q11" s="78"/>
      <c r="R11" s="22"/>
    </row>
    <row r="12" spans="1:19" ht="12" customHeight="1">
      <c r="A12" s="15"/>
      <c r="B12" s="15"/>
      <c r="C12" s="1" t="e">
        <f>'Year 2'!C12</f>
        <v>#REF!</v>
      </c>
      <c r="E12" s="121">
        <f t="shared" si="0"/>
        <v>0</v>
      </c>
      <c r="F12" s="66"/>
      <c r="G12" s="123"/>
      <c r="H12" s="68"/>
      <c r="I12" s="125">
        <v>3</v>
      </c>
      <c r="J12" s="82"/>
      <c r="K12" s="127" t="e">
        <f>'Year 2'!K12*1.03</f>
        <v>#REF!</v>
      </c>
      <c r="L12" s="83"/>
      <c r="M12" s="78" t="e">
        <f t="shared" si="1"/>
        <v>#REF!</v>
      </c>
      <c r="N12" s="78"/>
      <c r="O12" s="78"/>
      <c r="P12" s="78" t="e">
        <f t="shared" si="2"/>
        <v>#REF!</v>
      </c>
      <c r="Q12" s="78"/>
      <c r="R12" s="16"/>
    </row>
    <row r="13" spans="1:19" ht="5.25" customHeight="1">
      <c r="A13" s="15"/>
      <c r="B13" s="15"/>
      <c r="E13" s="121"/>
      <c r="F13" s="66"/>
      <c r="G13" s="123"/>
      <c r="H13" s="68"/>
      <c r="I13" s="125"/>
      <c r="J13" s="82"/>
      <c r="K13" s="127"/>
      <c r="L13" s="83"/>
      <c r="M13" s="78"/>
      <c r="N13" s="78"/>
      <c r="O13" s="78"/>
      <c r="P13" s="78">
        <f t="shared" si="2"/>
        <v>0</v>
      </c>
      <c r="Q13" s="78"/>
      <c r="R13" s="16"/>
    </row>
    <row r="14" spans="1:19" ht="12" customHeight="1">
      <c r="A14" s="15"/>
      <c r="B14" s="15" t="s">
        <v>12</v>
      </c>
      <c r="E14" s="121"/>
      <c r="F14" s="66"/>
      <c r="G14" s="123"/>
      <c r="H14" s="68"/>
      <c r="I14" s="125"/>
      <c r="J14" s="82"/>
      <c r="K14" s="127"/>
      <c r="L14" s="83"/>
      <c r="M14" s="78"/>
      <c r="N14" s="78"/>
      <c r="O14" s="78"/>
      <c r="P14" s="78">
        <f t="shared" si="2"/>
        <v>0</v>
      </c>
      <c r="Q14" s="78"/>
      <c r="R14" s="23"/>
    </row>
    <row r="15" spans="1:19" ht="12" customHeight="1">
      <c r="A15" s="15"/>
      <c r="B15" s="15"/>
      <c r="C15" s="1" t="e">
        <f>'Year 2'!C15</f>
        <v>#REF!</v>
      </c>
      <c r="E15" s="121">
        <f t="shared" si="0"/>
        <v>0</v>
      </c>
      <c r="F15" s="66"/>
      <c r="G15" s="123"/>
      <c r="H15" s="68"/>
      <c r="I15" s="125">
        <v>9</v>
      </c>
      <c r="J15" s="82"/>
      <c r="K15" s="127" t="e">
        <f>'Year 2'!K15*1.03</f>
        <v>#REF!</v>
      </c>
      <c r="L15" s="83"/>
      <c r="M15" s="78" t="e">
        <f t="shared" si="1"/>
        <v>#REF!</v>
      </c>
      <c r="N15" s="78"/>
      <c r="O15" s="78"/>
      <c r="P15" s="78" t="e">
        <f>M15*0.37</f>
        <v>#REF!</v>
      </c>
      <c r="Q15" s="78"/>
      <c r="R15" s="23"/>
    </row>
    <row r="16" spans="1:19" ht="12" customHeight="1">
      <c r="A16" s="15"/>
      <c r="B16" s="15"/>
      <c r="C16" s="1">
        <f>'Year 2'!C16</f>
        <v>0</v>
      </c>
      <c r="E16" s="121">
        <f t="shared" si="0"/>
        <v>0</v>
      </c>
      <c r="F16" s="66"/>
      <c r="G16" s="123"/>
      <c r="H16" s="68"/>
      <c r="I16" s="125">
        <v>3</v>
      </c>
      <c r="J16" s="82"/>
      <c r="K16" s="127">
        <f>'Year 2'!K16*1.03</f>
        <v>0</v>
      </c>
      <c r="L16" s="83"/>
      <c r="M16" s="78">
        <f t="shared" si="1"/>
        <v>0</v>
      </c>
      <c r="N16" s="78"/>
      <c r="O16" s="78"/>
      <c r="P16" s="78">
        <f t="shared" si="2"/>
        <v>0</v>
      </c>
      <c r="Q16" s="78"/>
      <c r="R16" s="23"/>
    </row>
    <row r="17" spans="1:24" ht="5.25" customHeight="1">
      <c r="A17" s="15"/>
      <c r="B17" s="15"/>
      <c r="E17" s="121"/>
      <c r="F17" s="66"/>
      <c r="G17" s="123"/>
      <c r="H17" s="68"/>
      <c r="I17" s="125"/>
      <c r="J17" s="82"/>
      <c r="K17" s="127"/>
      <c r="L17" s="83"/>
      <c r="M17" s="78"/>
      <c r="N17" s="78"/>
      <c r="O17" s="78"/>
      <c r="P17" s="78">
        <f t="shared" si="2"/>
        <v>0</v>
      </c>
      <c r="Q17" s="78"/>
      <c r="R17" s="23"/>
    </row>
    <row r="18" spans="1:24" ht="12" customHeight="1">
      <c r="A18" s="15"/>
      <c r="B18" s="15" t="s">
        <v>12</v>
      </c>
      <c r="E18" s="121"/>
      <c r="F18" s="66"/>
      <c r="G18" s="123"/>
      <c r="H18" s="68"/>
      <c r="I18" s="125"/>
      <c r="J18" s="82"/>
      <c r="K18" s="127"/>
      <c r="L18" s="83"/>
      <c r="M18" s="78"/>
      <c r="N18" s="78"/>
      <c r="O18" s="78"/>
      <c r="P18" s="78">
        <f t="shared" si="2"/>
        <v>0</v>
      </c>
      <c r="Q18" s="78"/>
      <c r="R18" s="24"/>
    </row>
    <row r="19" spans="1:24" ht="12" customHeight="1">
      <c r="A19" s="15"/>
      <c r="B19" s="15"/>
      <c r="C19" s="1" t="e">
        <f>'Year 2'!C19</f>
        <v>#REF!</v>
      </c>
      <c r="E19" s="121">
        <f t="shared" si="0"/>
        <v>0</v>
      </c>
      <c r="F19" s="66"/>
      <c r="G19" s="123"/>
      <c r="H19" s="68"/>
      <c r="I19" s="125">
        <v>9</v>
      </c>
      <c r="J19" s="82"/>
      <c r="K19" s="127" t="e">
        <f>'Year 2'!K19*1.03</f>
        <v>#REF!</v>
      </c>
      <c r="L19" s="83"/>
      <c r="M19" s="78" t="e">
        <f t="shared" si="1"/>
        <v>#REF!</v>
      </c>
      <c r="N19" s="78"/>
      <c r="O19" s="78"/>
      <c r="P19" s="78" t="e">
        <f t="shared" si="2"/>
        <v>#REF!</v>
      </c>
      <c r="Q19" s="78"/>
      <c r="R19" s="23"/>
    </row>
    <row r="20" spans="1:24" ht="12" customHeight="1">
      <c r="A20" s="15"/>
      <c r="B20" s="15"/>
      <c r="C20" s="1">
        <f>'Year 2'!C20</f>
        <v>0</v>
      </c>
      <c r="E20" s="121">
        <f t="shared" si="0"/>
        <v>0</v>
      </c>
      <c r="F20" s="66"/>
      <c r="G20" s="123"/>
      <c r="H20" s="68"/>
      <c r="I20" s="125">
        <v>3</v>
      </c>
      <c r="J20" s="82"/>
      <c r="K20" s="127">
        <f>'Year 2'!K20*1.03</f>
        <v>0</v>
      </c>
      <c r="L20" s="83"/>
      <c r="M20" s="78">
        <f t="shared" si="1"/>
        <v>0</v>
      </c>
      <c r="N20" s="78"/>
      <c r="O20" s="78"/>
      <c r="P20" s="78">
        <f t="shared" si="2"/>
        <v>0</v>
      </c>
      <c r="Q20" s="78"/>
      <c r="R20" s="23"/>
    </row>
    <row r="21" spans="1:24" ht="5.25" customHeight="1">
      <c r="A21" s="15"/>
      <c r="B21" s="15"/>
      <c r="E21" s="121"/>
      <c r="F21" s="66"/>
      <c r="G21" s="123"/>
      <c r="H21" s="68"/>
      <c r="I21" s="125"/>
      <c r="J21" s="82"/>
      <c r="K21" s="127"/>
      <c r="L21" s="83"/>
      <c r="M21" s="78"/>
      <c r="N21" s="78"/>
      <c r="O21" s="78"/>
      <c r="P21" s="78">
        <f t="shared" si="2"/>
        <v>0</v>
      </c>
      <c r="Q21" s="78"/>
      <c r="R21" s="23"/>
    </row>
    <row r="22" spans="1:24" ht="12" customHeight="1">
      <c r="A22" s="15"/>
      <c r="B22" s="15" t="s">
        <v>12</v>
      </c>
      <c r="E22" s="121"/>
      <c r="F22" s="66"/>
      <c r="G22" s="123"/>
      <c r="H22" s="68"/>
      <c r="I22" s="125"/>
      <c r="J22" s="82"/>
      <c r="K22" s="127"/>
      <c r="L22" s="83"/>
      <c r="M22" s="78"/>
      <c r="N22" s="78"/>
      <c r="O22" s="78"/>
      <c r="P22" s="78">
        <f t="shared" si="2"/>
        <v>0</v>
      </c>
      <c r="Q22" s="78"/>
      <c r="R22" s="23"/>
    </row>
    <row r="23" spans="1:24" ht="12" customHeight="1">
      <c r="A23" s="15"/>
      <c r="B23" s="15"/>
      <c r="C23" s="1" t="s">
        <v>15</v>
      </c>
      <c r="E23" s="121">
        <f t="shared" si="0"/>
        <v>0</v>
      </c>
      <c r="F23" s="66"/>
      <c r="G23" s="123"/>
      <c r="H23" s="68"/>
      <c r="I23" s="125">
        <v>12</v>
      </c>
      <c r="J23" s="82"/>
      <c r="K23" s="127">
        <f>'Year 2'!K23*1.03</f>
        <v>0</v>
      </c>
      <c r="L23" s="83"/>
      <c r="M23" s="78">
        <f t="shared" si="1"/>
        <v>0</v>
      </c>
      <c r="N23" s="78"/>
      <c r="O23" s="78"/>
      <c r="P23" s="78">
        <f t="shared" si="2"/>
        <v>0</v>
      </c>
      <c r="Q23" s="78"/>
      <c r="R23" s="23"/>
    </row>
    <row r="24" spans="1:24" ht="12" hidden="1" customHeight="1">
      <c r="A24" s="15"/>
      <c r="B24" s="15"/>
      <c r="E24" s="121">
        <f t="shared" si="0"/>
        <v>0</v>
      </c>
      <c r="F24" s="66"/>
      <c r="G24" s="123"/>
      <c r="H24" s="68"/>
      <c r="I24" s="125"/>
      <c r="J24" s="82"/>
      <c r="K24" s="127" t="e">
        <f>'Year 2'!K24*1.03</f>
        <v>#REF!</v>
      </c>
      <c r="L24" s="83"/>
      <c r="M24" s="78" t="e">
        <f t="shared" si="1"/>
        <v>#REF!</v>
      </c>
      <c r="N24" s="78"/>
      <c r="O24" s="78"/>
      <c r="P24" s="78" t="e">
        <f t="shared" si="2"/>
        <v>#REF!</v>
      </c>
      <c r="Q24" s="78"/>
    </row>
    <row r="25" spans="1:24" ht="4.5" customHeight="1">
      <c r="A25" s="15"/>
      <c r="B25" s="15"/>
      <c r="E25" s="121"/>
      <c r="F25" s="66"/>
      <c r="G25" s="145"/>
      <c r="H25" s="68"/>
      <c r="I25" s="125"/>
      <c r="J25" s="82"/>
      <c r="K25" s="127"/>
      <c r="L25" s="83"/>
      <c r="M25" s="78"/>
      <c r="N25" s="78"/>
      <c r="O25" s="78"/>
      <c r="P25" s="78">
        <f t="shared" si="2"/>
        <v>0</v>
      </c>
      <c r="Q25" s="78"/>
    </row>
    <row r="26" spans="1:24" ht="13.5" customHeight="1">
      <c r="B26" s="15" t="s">
        <v>16</v>
      </c>
      <c r="E26" s="128" t="s">
        <v>17</v>
      </c>
      <c r="F26" s="28"/>
      <c r="G26" s="122"/>
      <c r="H26" s="28"/>
      <c r="I26" s="119" t="s">
        <v>18</v>
      </c>
      <c r="J26" s="28"/>
      <c r="K26" s="119" t="s">
        <v>6</v>
      </c>
      <c r="L26" s="28"/>
      <c r="M26" s="78"/>
      <c r="N26" s="78"/>
      <c r="O26" s="78"/>
      <c r="P26" s="78">
        <f t="shared" si="2"/>
        <v>0</v>
      </c>
      <c r="Q26" s="78"/>
      <c r="R26" s="146"/>
      <c r="S26" s="146"/>
      <c r="W26" s="2"/>
      <c r="X26" s="2"/>
    </row>
    <row r="27" spans="1:24" ht="12" customHeight="1">
      <c r="A27" s="15"/>
      <c r="B27" s="15"/>
      <c r="C27" s="1" t="e">
        <f>'Year 2'!C27</f>
        <v>#REF!</v>
      </c>
      <c r="E27" s="129">
        <v>0</v>
      </c>
      <c r="F27" s="63"/>
      <c r="G27" s="131"/>
      <c r="H27" s="68"/>
      <c r="I27" s="134"/>
      <c r="J27" s="18"/>
      <c r="K27" s="125" t="e">
        <f>'Year 2'!K27*1.05</f>
        <v>#REF!</v>
      </c>
      <c r="L27" s="77"/>
      <c r="M27" s="78" t="e">
        <f>K27*I27*E27</f>
        <v>#REF!</v>
      </c>
      <c r="N27" s="78"/>
      <c r="O27" s="78"/>
      <c r="P27" s="78" t="e">
        <f t="shared" si="2"/>
        <v>#REF!</v>
      </c>
      <c r="Q27" s="78"/>
      <c r="R27" s="146"/>
      <c r="S27" s="146"/>
      <c r="W27" s="2"/>
      <c r="X27" s="2"/>
    </row>
    <row r="28" spans="1:24" ht="5.25" customHeight="1">
      <c r="A28" s="15"/>
      <c r="B28" s="15"/>
      <c r="E28" s="118"/>
      <c r="F28" s="66"/>
      <c r="G28" s="71"/>
      <c r="H28" s="68"/>
      <c r="I28" s="82"/>
      <c r="J28" s="82"/>
      <c r="K28" s="83"/>
      <c r="L28" s="83"/>
      <c r="M28" s="105"/>
      <c r="N28" s="78"/>
      <c r="O28" s="78"/>
      <c r="P28" s="78"/>
      <c r="Q28" s="78"/>
    </row>
    <row r="29" spans="1:24" ht="12" customHeight="1">
      <c r="A29" s="1" t="s">
        <v>20</v>
      </c>
      <c r="E29" s="117"/>
      <c r="F29" s="66"/>
      <c r="G29" s="68"/>
      <c r="H29" s="68"/>
      <c r="I29" s="72"/>
      <c r="J29" s="72"/>
      <c r="K29" s="12"/>
      <c r="L29" s="12"/>
      <c r="M29" s="78"/>
      <c r="N29" s="78"/>
      <c r="O29" s="78" t="e">
        <f>SUM(M7:M27)</f>
        <v>#REF!</v>
      </c>
      <c r="P29" s="78"/>
      <c r="Q29" s="78"/>
      <c r="R29" s="14"/>
    </row>
    <row r="30" spans="1:24" ht="5.25" customHeight="1">
      <c r="A30" s="15"/>
      <c r="E30" s="117"/>
      <c r="F30" s="66"/>
      <c r="G30" s="68"/>
      <c r="H30" s="68"/>
      <c r="I30" s="72"/>
      <c r="J30" s="72"/>
      <c r="K30" s="12"/>
      <c r="L30" s="12"/>
      <c r="M30" s="78"/>
      <c r="N30" s="78"/>
      <c r="O30" s="78"/>
      <c r="P30" s="78"/>
      <c r="Q30" s="78"/>
      <c r="R30" s="14"/>
    </row>
    <row r="31" spans="1:24" ht="12" customHeight="1">
      <c r="A31" s="67" t="s">
        <v>21</v>
      </c>
      <c r="B31" s="67"/>
      <c r="C31" s="67"/>
      <c r="E31" s="119" t="s">
        <v>17</v>
      </c>
      <c r="F31" s="28"/>
      <c r="G31" s="119" t="s">
        <v>4</v>
      </c>
      <c r="H31" s="28"/>
      <c r="I31" s="119" t="s">
        <v>5</v>
      </c>
      <c r="J31" s="28"/>
      <c r="K31" s="119" t="s">
        <v>6</v>
      </c>
      <c r="L31" s="28"/>
      <c r="M31" s="78"/>
      <c r="N31" s="78"/>
      <c r="O31" s="78"/>
      <c r="P31" s="78"/>
      <c r="Q31" s="78"/>
    </row>
    <row r="32" spans="1:24" ht="12" customHeight="1">
      <c r="B32" s="15" t="str">
        <f>'Year 2'!B32</f>
        <v>Postdoctoral associate</v>
      </c>
      <c r="E32" s="140"/>
      <c r="F32" s="73"/>
      <c r="G32" s="130"/>
      <c r="H32" s="74"/>
      <c r="I32" s="132"/>
      <c r="J32" s="75"/>
      <c r="K32" s="135"/>
      <c r="L32" s="12"/>
      <c r="M32" s="78"/>
      <c r="N32" s="78"/>
      <c r="O32" s="78"/>
      <c r="P32" s="78"/>
      <c r="Q32" s="78"/>
      <c r="R32" s="25"/>
    </row>
    <row r="33" spans="1:19" ht="12" customHeight="1">
      <c r="A33" s="15"/>
      <c r="B33" s="15"/>
      <c r="C33" s="1" t="s">
        <v>19</v>
      </c>
      <c r="E33" s="141"/>
      <c r="F33" s="63"/>
      <c r="G33" s="123"/>
      <c r="H33" s="68"/>
      <c r="I33" s="125">
        <v>12</v>
      </c>
      <c r="J33" s="82"/>
      <c r="K33" s="127">
        <f>'Year 2'!K33*1.03</f>
        <v>0</v>
      </c>
      <c r="L33" s="83"/>
      <c r="M33" s="78">
        <f>K33*I33*G33*E33</f>
        <v>0</v>
      </c>
      <c r="N33" s="78"/>
      <c r="O33" s="78"/>
      <c r="P33" s="78">
        <f>M33*0.37</f>
        <v>0</v>
      </c>
      <c r="Q33" s="78"/>
      <c r="R33" s="2"/>
    </row>
    <row r="34" spans="1:19" ht="5.25" customHeight="1">
      <c r="A34" s="15"/>
      <c r="B34" s="15"/>
      <c r="E34" s="141"/>
      <c r="F34" s="63"/>
      <c r="G34" s="123"/>
      <c r="H34" s="68"/>
      <c r="I34" s="125"/>
      <c r="J34" s="82"/>
      <c r="K34" s="127"/>
      <c r="L34" s="83"/>
      <c r="M34" s="78"/>
      <c r="N34" s="78"/>
      <c r="O34" s="78"/>
      <c r="P34" s="78">
        <f t="shared" ref="P34" si="3">M34*0.35</f>
        <v>0</v>
      </c>
      <c r="Q34" s="78"/>
      <c r="R34" s="2"/>
    </row>
    <row r="35" spans="1:19" ht="12" customHeight="1">
      <c r="B35" s="15" t="str">
        <f>'Year 2'!B35</f>
        <v>Technician(s)</v>
      </c>
      <c r="E35" s="140"/>
      <c r="F35" s="73"/>
      <c r="G35" s="130"/>
      <c r="H35" s="74"/>
      <c r="I35" s="133"/>
      <c r="J35" s="84"/>
      <c r="K35" s="127"/>
      <c r="L35" s="83"/>
      <c r="M35" s="78"/>
      <c r="N35" s="78"/>
      <c r="O35" s="78"/>
      <c r="P35" s="78">
        <f>M35*0.37</f>
        <v>0</v>
      </c>
      <c r="Q35" s="78"/>
      <c r="R35" s="2"/>
    </row>
    <row r="36" spans="1:19" ht="12" customHeight="1">
      <c r="A36" s="15"/>
      <c r="B36" s="15"/>
      <c r="C36" s="1" t="s">
        <v>19</v>
      </c>
      <c r="E36" s="141"/>
      <c r="F36" s="63"/>
      <c r="G36" s="123"/>
      <c r="H36" s="68"/>
      <c r="I36" s="125">
        <v>12</v>
      </c>
      <c r="J36" s="82"/>
      <c r="K36" s="127">
        <f>'Year 2'!K36*1.03</f>
        <v>0</v>
      </c>
      <c r="L36" s="83"/>
      <c r="M36" s="78">
        <f>K36*I36*G36*E36</f>
        <v>0</v>
      </c>
      <c r="N36" s="78"/>
      <c r="O36" s="78"/>
      <c r="P36" s="78">
        <f>M36*0.37</f>
        <v>0</v>
      </c>
      <c r="Q36" s="78"/>
      <c r="R36" s="2"/>
    </row>
    <row r="37" spans="1:19" ht="5.25" customHeight="1">
      <c r="A37" s="15"/>
      <c r="B37" s="15"/>
      <c r="E37" s="141"/>
      <c r="F37" s="63"/>
      <c r="G37" s="123"/>
      <c r="H37" s="68"/>
      <c r="I37" s="125"/>
      <c r="J37" s="82"/>
      <c r="K37" s="127"/>
      <c r="L37" s="83"/>
      <c r="M37" s="78"/>
      <c r="N37" s="78"/>
      <c r="O37" s="78"/>
      <c r="P37" s="78"/>
      <c r="Q37" s="78"/>
      <c r="R37" s="2"/>
    </row>
    <row r="38" spans="1:19" ht="12" customHeight="1">
      <c r="B38" s="15" t="str">
        <f>'Year 2'!B38</f>
        <v>Graduate student(s)</v>
      </c>
      <c r="E38" s="141"/>
      <c r="F38" s="63"/>
      <c r="G38" s="123"/>
      <c r="H38" s="68"/>
      <c r="I38" s="125"/>
      <c r="J38" s="82"/>
      <c r="K38" s="127"/>
      <c r="L38" s="83"/>
      <c r="M38" s="78"/>
      <c r="N38" s="78"/>
      <c r="O38" s="78"/>
      <c r="P38" s="78"/>
      <c r="Q38" s="78"/>
      <c r="R38" s="26" t="s">
        <v>23</v>
      </c>
      <c r="S38" s="26" t="s">
        <v>24</v>
      </c>
    </row>
    <row r="39" spans="1:19" ht="12" customHeight="1">
      <c r="A39" s="15"/>
      <c r="B39" s="15"/>
      <c r="C39" s="1" t="s">
        <v>25</v>
      </c>
      <c r="E39" s="141"/>
      <c r="F39" s="63"/>
      <c r="G39" s="123"/>
      <c r="H39" s="68"/>
      <c r="I39" s="251">
        <v>9</v>
      </c>
      <c r="J39" s="82"/>
      <c r="K39" s="127">
        <f>'Year 2'!K39*1.03</f>
        <v>982</v>
      </c>
      <c r="L39" s="83"/>
      <c r="M39" s="78">
        <f>K39*I39*G39*E39</f>
        <v>0</v>
      </c>
      <c r="N39" s="78"/>
      <c r="O39" s="78"/>
      <c r="P39" s="78">
        <f>M39*0.07</f>
        <v>0</v>
      </c>
      <c r="Q39" s="78" t="s">
        <v>26</v>
      </c>
      <c r="R39" s="108">
        <f>M39*(G39&lt;=0.75)</f>
        <v>0</v>
      </c>
      <c r="S39" s="108">
        <f>M39*(G39&gt;0.75)</f>
        <v>0</v>
      </c>
    </row>
    <row r="40" spans="1:19" ht="12" customHeight="1">
      <c r="A40" s="15"/>
      <c r="B40" s="15"/>
      <c r="C40" s="1" t="s">
        <v>11</v>
      </c>
      <c r="E40" s="141"/>
      <c r="F40" s="63"/>
      <c r="G40" s="123"/>
      <c r="H40" s="68"/>
      <c r="I40" s="251">
        <v>3</v>
      </c>
      <c r="J40" s="82"/>
      <c r="K40" s="127">
        <f>'Year 2'!K40*1.03</f>
        <v>982</v>
      </c>
      <c r="L40" s="83"/>
      <c r="M40" s="78">
        <f>K40*I40*G40*E40</f>
        <v>0</v>
      </c>
      <c r="N40" s="78"/>
      <c r="O40" s="78"/>
      <c r="P40" s="78">
        <f>IF(G40&gt;0.75,M40*0.15,M40*0.07)</f>
        <v>0</v>
      </c>
      <c r="Q40" s="78">
        <f>M39+M40</f>
        <v>0</v>
      </c>
      <c r="R40" s="108">
        <f>M40*(G40&lt;=0.75)</f>
        <v>0</v>
      </c>
      <c r="S40" s="108">
        <f>M40*(G40&gt;0.75)</f>
        <v>0</v>
      </c>
    </row>
    <row r="41" spans="1:19" s="10" customFormat="1" ht="5.25" customHeight="1">
      <c r="A41" s="15"/>
      <c r="B41" s="15"/>
      <c r="C41" s="1"/>
      <c r="D41" s="1"/>
      <c r="E41" s="125"/>
      <c r="F41" s="63"/>
      <c r="G41" s="123"/>
      <c r="H41" s="68"/>
      <c r="I41" s="125"/>
      <c r="J41" s="82"/>
      <c r="K41" s="127"/>
      <c r="L41" s="83"/>
      <c r="M41" s="78"/>
      <c r="N41" s="78"/>
      <c r="O41" s="78"/>
      <c r="P41" s="78"/>
      <c r="Q41" s="78"/>
      <c r="R41" s="108"/>
      <c r="S41" s="108"/>
    </row>
    <row r="42" spans="1:19" ht="12" customHeight="1">
      <c r="B42" s="15" t="str">
        <f>'Year 2'!B42</f>
        <v>Undergraduate student(s) or GAs</v>
      </c>
      <c r="E42" s="119" t="s">
        <v>17</v>
      </c>
      <c r="F42" s="28"/>
      <c r="G42" s="122"/>
      <c r="H42" s="28"/>
      <c r="I42" s="119" t="s">
        <v>18</v>
      </c>
      <c r="J42" s="28"/>
      <c r="K42" s="119" t="s">
        <v>6</v>
      </c>
      <c r="L42" s="28"/>
      <c r="M42" s="78"/>
      <c r="N42" s="78"/>
      <c r="O42" s="78"/>
      <c r="P42" s="78"/>
      <c r="Q42" s="78" t="s">
        <v>27</v>
      </c>
      <c r="R42" s="108">
        <f>M42*(G42&lt;=0.75)</f>
        <v>0</v>
      </c>
      <c r="S42" s="108">
        <f>M42*(G42&gt;0.75)</f>
        <v>0</v>
      </c>
    </row>
    <row r="43" spans="1:19" ht="12" customHeight="1">
      <c r="A43" s="15"/>
      <c r="B43" s="15"/>
      <c r="C43" s="1" t="s">
        <v>19</v>
      </c>
      <c r="E43" s="141"/>
      <c r="F43" s="63"/>
      <c r="G43" s="131"/>
      <c r="H43" s="68"/>
      <c r="I43" s="134"/>
      <c r="J43" s="18"/>
      <c r="K43" s="252">
        <v>0</v>
      </c>
      <c r="L43" s="77"/>
      <c r="M43" s="78">
        <f>K43*I43*E43</f>
        <v>0</v>
      </c>
      <c r="N43" s="78"/>
      <c r="O43" s="78"/>
      <c r="P43" s="78">
        <f>M43*0.07</f>
        <v>0</v>
      </c>
      <c r="Q43" s="296">
        <f>I43/2080</f>
        <v>0</v>
      </c>
      <c r="R43" s="108">
        <f>M43</f>
        <v>0</v>
      </c>
      <c r="S43" s="108"/>
    </row>
    <row r="44" spans="1:19" ht="5.25" customHeight="1">
      <c r="A44" s="15"/>
      <c r="B44" s="15"/>
      <c r="E44" s="138"/>
      <c r="F44" s="63"/>
      <c r="G44" s="131"/>
      <c r="H44" s="68"/>
      <c r="I44" s="134"/>
      <c r="J44" s="18"/>
      <c r="K44" s="129"/>
      <c r="L44" s="77"/>
      <c r="M44" s="78"/>
      <c r="N44" s="78"/>
      <c r="O44" s="78"/>
      <c r="P44" s="78"/>
      <c r="Q44" s="78"/>
      <c r="R44" s="108"/>
      <c r="S44" s="108"/>
    </row>
    <row r="45" spans="1:19" ht="12" customHeight="1">
      <c r="B45" s="15" t="str">
        <f>'Year 2'!B45</f>
        <v>Administrative assistant</v>
      </c>
      <c r="E45" s="119" t="s">
        <v>17</v>
      </c>
      <c r="F45" s="28"/>
      <c r="G45" s="119" t="s">
        <v>4</v>
      </c>
      <c r="H45" s="28"/>
      <c r="I45" s="119" t="s">
        <v>5</v>
      </c>
      <c r="J45" s="28"/>
      <c r="K45" s="119" t="s">
        <v>6</v>
      </c>
      <c r="L45" s="28"/>
      <c r="M45" s="78"/>
      <c r="N45" s="78"/>
      <c r="O45" s="78"/>
      <c r="P45" s="78"/>
      <c r="Q45" s="78"/>
      <c r="R45" s="88"/>
      <c r="S45" s="109"/>
    </row>
    <row r="46" spans="1:19" s="33" customFormat="1" ht="12" customHeight="1">
      <c r="A46" s="15"/>
      <c r="B46" s="15"/>
      <c r="C46" s="1" t="s">
        <v>19</v>
      </c>
      <c r="D46" s="1"/>
      <c r="E46" s="141"/>
      <c r="F46" s="63"/>
      <c r="G46" s="123"/>
      <c r="H46" s="68"/>
      <c r="I46" s="125"/>
      <c r="J46" s="18"/>
      <c r="K46" s="127">
        <f>'Year 2'!K46*1.03</f>
        <v>0</v>
      </c>
      <c r="L46" s="12"/>
      <c r="M46" s="78">
        <f>K46*I46*G46*E46</f>
        <v>0</v>
      </c>
      <c r="N46" s="78"/>
      <c r="O46" s="78"/>
      <c r="P46" s="78">
        <f>M46*0.37</f>
        <v>0</v>
      </c>
      <c r="Q46" s="78"/>
      <c r="R46" s="88"/>
      <c r="S46" s="109"/>
    </row>
    <row r="47" spans="1:19" s="10" customFormat="1" ht="5.25" customHeight="1">
      <c r="A47" s="15"/>
      <c r="B47" s="15"/>
      <c r="C47" s="1"/>
      <c r="D47" s="1"/>
      <c r="E47" s="141"/>
      <c r="F47" s="63"/>
      <c r="G47" s="123"/>
      <c r="H47" s="68"/>
      <c r="I47" s="125"/>
      <c r="J47" s="18"/>
      <c r="K47" s="127"/>
      <c r="L47" s="12"/>
      <c r="M47" s="78"/>
      <c r="N47" s="78"/>
      <c r="O47" s="78"/>
      <c r="P47" s="78"/>
      <c r="Q47" s="78"/>
      <c r="R47" s="88"/>
      <c r="S47" s="109"/>
    </row>
    <row r="48" spans="1:19" s="10" customFormat="1" ht="12" customHeight="1">
      <c r="A48" s="1"/>
      <c r="B48" s="15" t="str">
        <f>'Year 2'!B48</f>
        <v>Other personnel</v>
      </c>
      <c r="C48" s="1"/>
      <c r="D48" s="1"/>
      <c r="E48" s="140"/>
      <c r="F48" s="73"/>
      <c r="G48" s="130"/>
      <c r="H48" s="74"/>
      <c r="I48" s="133"/>
      <c r="J48" s="76"/>
      <c r="K48" s="127"/>
      <c r="L48" s="12"/>
      <c r="M48" s="78"/>
      <c r="N48" s="78"/>
      <c r="O48" s="78"/>
      <c r="P48" s="78"/>
      <c r="Q48" s="78"/>
      <c r="R48" s="88"/>
      <c r="S48" s="109"/>
    </row>
    <row r="49" spans="1:19" s="10" customFormat="1" ht="12" customHeight="1">
      <c r="A49" s="15"/>
      <c r="B49" s="15"/>
      <c r="C49" s="1" t="s">
        <v>19</v>
      </c>
      <c r="D49" s="1"/>
      <c r="E49" s="141"/>
      <c r="F49" s="63"/>
      <c r="G49" s="142"/>
      <c r="H49" s="68"/>
      <c r="I49" s="125"/>
      <c r="J49" s="18"/>
      <c r="K49" s="127">
        <f>'Year 2'!K49*1.03</f>
        <v>0</v>
      </c>
      <c r="L49" s="12"/>
      <c r="M49" s="78">
        <f>K49*I49*G49*E49</f>
        <v>0</v>
      </c>
      <c r="N49" s="78"/>
      <c r="O49" s="78"/>
      <c r="P49" s="78">
        <f>M49*0.37</f>
        <v>0</v>
      </c>
      <c r="Q49" s="78"/>
      <c r="R49" s="88"/>
      <c r="S49" s="109"/>
    </row>
    <row r="50" spans="1:19" s="10" customFormat="1" ht="5.25" customHeight="1">
      <c r="A50" s="15"/>
      <c r="B50" s="15"/>
      <c r="C50" s="1"/>
      <c r="D50" s="1"/>
      <c r="E50" s="81"/>
      <c r="F50" s="63"/>
      <c r="G50" s="71"/>
      <c r="H50" s="68"/>
      <c r="I50" s="18"/>
      <c r="J50" s="18"/>
      <c r="K50" s="12"/>
      <c r="L50" s="12"/>
      <c r="M50" s="105"/>
      <c r="N50" s="78"/>
      <c r="O50" s="78"/>
      <c r="P50" s="78"/>
      <c r="Q50" s="78"/>
      <c r="R50" s="88"/>
      <c r="S50" s="109"/>
    </row>
    <row r="51" spans="1:19" ht="12" customHeight="1">
      <c r="A51" s="1" t="s">
        <v>29</v>
      </c>
      <c r="E51" s="28"/>
      <c r="F51" s="28"/>
      <c r="G51" s="7"/>
      <c r="H51" s="7"/>
      <c r="I51" s="29"/>
      <c r="J51" s="29"/>
      <c r="K51" s="17"/>
      <c r="L51" s="17"/>
      <c r="M51" s="78"/>
      <c r="N51" s="78"/>
      <c r="O51" s="78">
        <f>SUM(M32:M49)</f>
        <v>0</v>
      </c>
      <c r="P51" s="78"/>
      <c r="Q51" s="78"/>
      <c r="R51" s="78"/>
      <c r="S51" s="109"/>
    </row>
    <row r="52" spans="1:19" s="10" customFormat="1" ht="5.25" customHeight="1">
      <c r="A52" s="15"/>
      <c r="B52" s="1"/>
      <c r="C52" s="1"/>
      <c r="D52" s="1"/>
      <c r="E52" s="28"/>
      <c r="F52" s="28"/>
      <c r="G52" s="7"/>
      <c r="H52" s="7"/>
      <c r="I52" s="29"/>
      <c r="J52" s="29"/>
      <c r="K52" s="17"/>
      <c r="L52" s="17"/>
      <c r="M52" s="78"/>
      <c r="N52" s="78"/>
      <c r="O52" s="105"/>
      <c r="P52" s="78"/>
      <c r="Q52" s="78"/>
      <c r="R52" s="78"/>
      <c r="S52" s="109"/>
    </row>
    <row r="53" spans="1:19" s="47" customFormat="1" ht="12" customHeight="1">
      <c r="A53" s="15"/>
      <c r="B53" s="30" t="s">
        <v>30</v>
      </c>
      <c r="C53" s="30"/>
      <c r="D53" s="30"/>
      <c r="E53" s="7"/>
      <c r="F53" s="7"/>
      <c r="G53" s="7"/>
      <c r="H53" s="7"/>
      <c r="I53" s="31"/>
      <c r="J53" s="31"/>
      <c r="K53" s="17"/>
      <c r="L53" s="17"/>
      <c r="M53" s="78"/>
      <c r="N53" s="78"/>
      <c r="O53" s="78" t="e">
        <f>SUM(O29+O51)</f>
        <v>#REF!</v>
      </c>
      <c r="P53" s="78"/>
      <c r="Q53" s="78"/>
      <c r="R53" s="78"/>
      <c r="S53" s="109"/>
    </row>
    <row r="54" spans="1:19" ht="12" customHeight="1">
      <c r="A54" s="4" t="s">
        <v>31</v>
      </c>
      <c r="B54" s="10"/>
      <c r="C54" s="5"/>
      <c r="D54" s="5"/>
      <c r="E54" s="5"/>
      <c r="F54" s="5"/>
      <c r="G54" s="5"/>
      <c r="H54" s="5"/>
      <c r="I54" s="6"/>
      <c r="J54" s="6"/>
      <c r="K54" s="17"/>
      <c r="L54" s="17"/>
      <c r="M54" s="78"/>
      <c r="N54" s="78"/>
      <c r="O54" s="78"/>
      <c r="P54" s="78"/>
      <c r="Q54" s="78"/>
      <c r="R54" s="103"/>
      <c r="S54" s="110"/>
    </row>
    <row r="55" spans="1:19" ht="12" customHeight="1">
      <c r="A55" s="15"/>
      <c r="B55" s="1" t="s">
        <v>32</v>
      </c>
      <c r="C55" s="30"/>
      <c r="D55" s="30"/>
      <c r="E55" s="7"/>
      <c r="F55" s="7"/>
      <c r="G55" s="7"/>
      <c r="H55" s="7"/>
      <c r="I55" s="31"/>
      <c r="J55" s="31"/>
      <c r="K55" s="17"/>
      <c r="L55" s="17"/>
      <c r="M55" s="78" t="e">
        <f>0.37*(O29+M33+M36+M46+M49)</f>
        <v>#REF!</v>
      </c>
      <c r="N55" s="78"/>
      <c r="O55" s="78"/>
      <c r="P55" s="78"/>
      <c r="Q55" s="78"/>
      <c r="R55" s="78"/>
      <c r="S55" s="111"/>
    </row>
    <row r="56" spans="1:19" ht="12" customHeight="1">
      <c r="A56" s="15"/>
      <c r="B56" s="1" t="s">
        <v>33</v>
      </c>
      <c r="C56" s="30"/>
      <c r="D56" s="30"/>
      <c r="E56" s="7"/>
      <c r="F56" s="7"/>
      <c r="G56" s="7"/>
      <c r="H56" s="7"/>
      <c r="I56" s="31"/>
      <c r="J56" s="31"/>
      <c r="K56" s="17"/>
      <c r="L56" s="17"/>
      <c r="M56" s="78">
        <f>S56*0.15</f>
        <v>0</v>
      </c>
      <c r="N56" s="78"/>
      <c r="O56" s="78"/>
      <c r="P56" s="78"/>
      <c r="Q56" s="78"/>
      <c r="R56" s="112"/>
      <c r="S56" s="78">
        <f>SUM(S39:S55)</f>
        <v>0</v>
      </c>
    </row>
    <row r="57" spans="1:19" ht="12" customHeight="1">
      <c r="A57" s="15"/>
      <c r="B57" s="1" t="s">
        <v>34</v>
      </c>
      <c r="C57" s="30"/>
      <c r="D57" s="30"/>
      <c r="E57" s="7"/>
      <c r="F57" s="7"/>
      <c r="G57" s="7"/>
      <c r="H57" s="7"/>
      <c r="I57" s="31"/>
      <c r="J57" s="31"/>
      <c r="K57" s="17"/>
      <c r="L57" s="17"/>
      <c r="M57" s="78">
        <f>R57*0.07</f>
        <v>0</v>
      </c>
      <c r="N57" s="78"/>
      <c r="O57" s="78"/>
      <c r="P57" s="78"/>
      <c r="Q57" s="78"/>
      <c r="R57" s="78">
        <f>SUM(R39:R56)</f>
        <v>0</v>
      </c>
      <c r="S57" s="78"/>
    </row>
    <row r="58" spans="1:19" ht="4.5" customHeight="1">
      <c r="A58" s="15"/>
      <c r="C58" s="30"/>
      <c r="D58" s="30"/>
      <c r="E58" s="7"/>
      <c r="F58" s="7"/>
      <c r="G58" s="7"/>
      <c r="H58" s="7"/>
      <c r="I58" s="31"/>
      <c r="J58" s="31"/>
      <c r="K58" s="17"/>
      <c r="L58" s="17"/>
      <c r="M58" s="105"/>
      <c r="N58" s="78"/>
      <c r="O58" s="78"/>
      <c r="P58" s="78"/>
      <c r="Q58" s="78"/>
      <c r="R58" s="78"/>
      <c r="S58" s="78"/>
    </row>
    <row r="59" spans="1:19" ht="12" customHeight="1">
      <c r="A59" s="15"/>
      <c r="B59" s="1" t="s">
        <v>35</v>
      </c>
      <c r="C59" s="30"/>
      <c r="D59" s="30"/>
      <c r="E59" s="7"/>
      <c r="F59" s="7"/>
      <c r="G59" s="7"/>
      <c r="H59" s="7"/>
      <c r="I59" s="31"/>
      <c r="J59" s="31"/>
      <c r="K59" s="17"/>
      <c r="L59" s="17"/>
      <c r="M59" s="78"/>
      <c r="N59" s="78"/>
      <c r="O59" s="105" t="e">
        <f>SUM(M55:M57)</f>
        <v>#REF!</v>
      </c>
      <c r="P59" s="78"/>
      <c r="Q59" s="78"/>
    </row>
    <row r="60" spans="1:19" ht="12" customHeight="1">
      <c r="A60" s="32"/>
      <c r="B60" s="33" t="s">
        <v>36</v>
      </c>
      <c r="C60" s="34"/>
      <c r="D60" s="34"/>
      <c r="E60" s="35"/>
      <c r="F60" s="35"/>
      <c r="G60" s="35"/>
      <c r="H60" s="35"/>
      <c r="I60" s="36"/>
      <c r="J60" s="36"/>
      <c r="K60" s="37"/>
      <c r="L60" s="37"/>
      <c r="M60" s="79"/>
      <c r="N60" s="79"/>
      <c r="O60" s="79"/>
      <c r="P60" s="99"/>
      <c r="Q60" s="78" t="e">
        <f>O53+O59</f>
        <v>#REF!</v>
      </c>
    </row>
    <row r="61" spans="1:19" ht="12" customHeight="1">
      <c r="A61" s="4" t="s">
        <v>37</v>
      </c>
      <c r="B61" s="10"/>
      <c r="C61" s="5"/>
      <c r="D61" s="5"/>
      <c r="E61" s="5"/>
      <c r="F61" s="5"/>
      <c r="G61" s="5"/>
      <c r="H61" s="5"/>
      <c r="I61" s="6"/>
      <c r="J61" s="6"/>
      <c r="K61" s="17"/>
      <c r="L61" s="17"/>
      <c r="M61" s="78"/>
      <c r="N61" s="78"/>
      <c r="O61" s="78"/>
      <c r="P61" s="78"/>
      <c r="Q61" s="78"/>
      <c r="R61" s="10"/>
    </row>
    <row r="62" spans="1:19" ht="12" customHeight="1">
      <c r="A62" s="4"/>
      <c r="B62" s="38">
        <v>1</v>
      </c>
      <c r="C62" s="39" t="s">
        <v>38</v>
      </c>
      <c r="D62" s="39"/>
      <c r="E62" s="39"/>
      <c r="F62" s="39"/>
      <c r="G62" s="39"/>
      <c r="H62" s="39"/>
      <c r="I62" s="40"/>
      <c r="J62" s="40"/>
      <c r="K62" s="41"/>
      <c r="L62" s="41"/>
      <c r="M62" s="78"/>
      <c r="N62" s="78"/>
      <c r="O62" s="78">
        <v>0</v>
      </c>
      <c r="P62" s="78"/>
      <c r="Q62" s="78"/>
      <c r="R62" s="14"/>
    </row>
    <row r="63" spans="1:19" s="47" customFormat="1" ht="12" customHeight="1">
      <c r="A63" s="4"/>
      <c r="B63" s="38">
        <v>2</v>
      </c>
      <c r="C63" s="39"/>
      <c r="D63" s="39"/>
      <c r="E63" s="39"/>
      <c r="F63" s="39"/>
      <c r="G63" s="39"/>
      <c r="H63" s="39"/>
      <c r="I63" s="40"/>
      <c r="J63" s="40"/>
      <c r="K63" s="41"/>
      <c r="L63" s="41"/>
      <c r="M63" s="78"/>
      <c r="N63" s="78"/>
      <c r="O63" s="78">
        <v>0</v>
      </c>
      <c r="P63" s="78"/>
      <c r="Q63" s="78"/>
      <c r="R63" s="14"/>
    </row>
    <row r="64" spans="1:19" ht="12" customHeight="1">
      <c r="A64" s="4"/>
      <c r="B64" s="38">
        <v>3</v>
      </c>
      <c r="C64" s="39"/>
      <c r="D64" s="39"/>
      <c r="E64" s="39"/>
      <c r="F64" s="39"/>
      <c r="G64" s="39"/>
      <c r="H64" s="39"/>
      <c r="I64" s="40"/>
      <c r="J64" s="40"/>
      <c r="K64" s="41"/>
      <c r="L64" s="41"/>
      <c r="M64" s="78"/>
      <c r="N64" s="78"/>
      <c r="O64" s="78">
        <v>0</v>
      </c>
      <c r="P64" s="78"/>
      <c r="Q64" s="78"/>
      <c r="R64" s="10"/>
    </row>
    <row r="65" spans="1:18" ht="4.5" customHeight="1">
      <c r="A65" s="4"/>
      <c r="B65" s="38"/>
      <c r="C65" s="39"/>
      <c r="D65" s="39"/>
      <c r="E65" s="39"/>
      <c r="F65" s="39"/>
      <c r="G65" s="39"/>
      <c r="H65" s="39"/>
      <c r="I65" s="40"/>
      <c r="J65" s="40"/>
      <c r="K65" s="41"/>
      <c r="L65" s="41"/>
      <c r="M65" s="78"/>
      <c r="N65" s="78"/>
      <c r="O65" s="105"/>
      <c r="P65" s="78"/>
      <c r="Q65" s="78"/>
      <c r="R65" s="10"/>
    </row>
    <row r="66" spans="1:18" ht="12" customHeight="1">
      <c r="A66" s="32"/>
      <c r="B66" s="33" t="s">
        <v>39</v>
      </c>
      <c r="C66" s="33"/>
      <c r="D66" s="33"/>
      <c r="E66" s="35"/>
      <c r="F66" s="35"/>
      <c r="G66" s="35"/>
      <c r="H66" s="35"/>
      <c r="I66" s="36"/>
      <c r="J66" s="36"/>
      <c r="K66" s="37"/>
      <c r="L66" s="37"/>
      <c r="M66" s="79"/>
      <c r="N66" s="79"/>
      <c r="O66" s="79"/>
      <c r="P66" s="99"/>
      <c r="Q66" s="78">
        <f>SUM(O62:O64)</f>
        <v>0</v>
      </c>
    </row>
    <row r="67" spans="1:18" ht="12" customHeight="1">
      <c r="A67" s="4" t="s">
        <v>40</v>
      </c>
      <c r="B67" s="10"/>
      <c r="C67" s="5"/>
      <c r="D67" s="5"/>
      <c r="E67" s="5"/>
      <c r="F67" s="5"/>
      <c r="G67" s="5"/>
      <c r="H67" s="5"/>
      <c r="I67" s="6"/>
      <c r="J67" s="6"/>
      <c r="K67" s="5"/>
      <c r="L67" s="5"/>
      <c r="M67" s="7"/>
      <c r="N67" s="7"/>
      <c r="O67" s="8"/>
      <c r="P67" s="8"/>
      <c r="Q67" s="9"/>
      <c r="R67" s="10"/>
    </row>
    <row r="68" spans="1:18" ht="12" customHeight="1">
      <c r="A68" s="42"/>
      <c r="B68" s="42" t="str">
        <f>'Year 2'!B68</f>
        <v>Total travel</v>
      </c>
      <c r="C68" s="43"/>
      <c r="D68" s="43"/>
      <c r="E68" s="44"/>
      <c r="F68" s="44"/>
      <c r="G68" s="44"/>
      <c r="H68" s="44"/>
      <c r="I68" s="45"/>
      <c r="J68" s="45"/>
      <c r="K68" s="44"/>
      <c r="L68" s="44"/>
      <c r="M68" s="46"/>
      <c r="N68" s="46"/>
      <c r="O68" s="91" t="e">
        <f>SUM('Travel Worksheet'!P98:P109)</f>
        <v>#REF!</v>
      </c>
      <c r="P68" s="91"/>
      <c r="Q68" s="48"/>
      <c r="R68" s="47"/>
    </row>
    <row r="69" spans="1:18" ht="12" customHeight="1">
      <c r="A69" s="51"/>
      <c r="B69" s="42" t="e">
        <f>'Year 2'!B69</f>
        <v>#REF!</v>
      </c>
      <c r="C69" s="43"/>
      <c r="D69" s="43"/>
      <c r="E69" s="89"/>
      <c r="F69" s="89"/>
      <c r="G69" s="89"/>
      <c r="H69" s="89"/>
      <c r="I69" s="85"/>
      <c r="J69" s="85"/>
      <c r="K69" s="89"/>
      <c r="L69" s="89"/>
      <c r="M69" s="90"/>
      <c r="N69" s="90"/>
      <c r="O69" s="91">
        <f>'Travel Worksheet'!P120</f>
        <v>0</v>
      </c>
      <c r="P69" s="91"/>
      <c r="Q69" s="91"/>
      <c r="R69" s="47"/>
    </row>
    <row r="70" spans="1:18" ht="4.5" customHeight="1">
      <c r="A70" s="15"/>
      <c r="B70" s="15"/>
      <c r="E70" s="78"/>
      <c r="F70" s="78"/>
      <c r="G70" s="78"/>
      <c r="H70" s="78"/>
      <c r="I70" s="87"/>
      <c r="J70" s="87"/>
      <c r="K70" s="78"/>
      <c r="L70" s="78"/>
      <c r="M70" s="88"/>
      <c r="N70" s="88"/>
      <c r="O70" s="105"/>
      <c r="P70" s="78"/>
      <c r="Q70" s="86"/>
    </row>
    <row r="71" spans="1:18" ht="12" customHeight="1">
      <c r="A71" s="32"/>
      <c r="B71" s="33" t="s">
        <v>42</v>
      </c>
      <c r="C71" s="33"/>
      <c r="D71" s="33"/>
      <c r="E71" s="94"/>
      <c r="F71" s="94"/>
      <c r="G71" s="94"/>
      <c r="H71" s="94"/>
      <c r="I71" s="95"/>
      <c r="J71" s="95"/>
      <c r="K71" s="94"/>
      <c r="L71" s="94"/>
      <c r="M71" s="94"/>
      <c r="N71" s="94"/>
      <c r="O71" s="96"/>
      <c r="P71" s="78"/>
      <c r="Q71" s="86" t="e">
        <f>SUM(O68:O69)</f>
        <v>#REF!</v>
      </c>
    </row>
    <row r="72" spans="1:18" ht="12" customHeight="1">
      <c r="A72" s="56" t="s">
        <v>43</v>
      </c>
      <c r="B72" s="57"/>
      <c r="C72" s="57"/>
      <c r="D72" s="57"/>
      <c r="E72" s="83"/>
      <c r="F72" s="83"/>
      <c r="G72" s="83"/>
      <c r="H72" s="83"/>
      <c r="I72" s="83"/>
      <c r="J72" s="83"/>
      <c r="K72" s="85"/>
      <c r="L72" s="85"/>
      <c r="M72" s="83"/>
      <c r="N72" s="83"/>
      <c r="O72" s="83"/>
      <c r="P72" s="83"/>
      <c r="Q72" s="78"/>
      <c r="R72" s="58"/>
    </row>
    <row r="73" spans="1:18" ht="12" customHeight="1">
      <c r="A73" s="59"/>
      <c r="B73" s="57"/>
      <c r="C73" s="57" t="s">
        <v>44</v>
      </c>
      <c r="D73" s="57"/>
      <c r="E73" s="83"/>
      <c r="F73" s="83"/>
      <c r="G73" s="83"/>
      <c r="H73" s="83"/>
      <c r="I73" s="83"/>
      <c r="J73" s="83"/>
      <c r="K73" s="78"/>
      <c r="L73" s="78"/>
      <c r="M73" s="78"/>
      <c r="N73" s="78"/>
      <c r="O73" s="78">
        <v>0</v>
      </c>
      <c r="P73" s="78"/>
      <c r="Q73" s="86"/>
    </row>
    <row r="74" spans="1:18" ht="12" customHeight="1">
      <c r="A74" s="59"/>
      <c r="B74" s="57"/>
      <c r="C74" s="57" t="s">
        <v>45</v>
      </c>
      <c r="D74" s="57"/>
      <c r="E74" s="83"/>
      <c r="F74" s="83"/>
      <c r="G74" s="83"/>
      <c r="H74" s="83"/>
      <c r="I74" s="83"/>
      <c r="J74" s="83"/>
      <c r="K74" s="78"/>
      <c r="L74" s="78"/>
      <c r="M74" s="78"/>
      <c r="N74" s="78"/>
      <c r="O74" s="78">
        <v>0</v>
      </c>
      <c r="P74" s="78"/>
      <c r="Q74" s="86"/>
    </row>
    <row r="75" spans="1:18" s="33" customFormat="1" ht="12" customHeight="1">
      <c r="A75" s="59"/>
      <c r="B75" s="57"/>
      <c r="C75" s="57" t="s">
        <v>46</v>
      </c>
      <c r="D75" s="57"/>
      <c r="E75" s="83"/>
      <c r="F75" s="83"/>
      <c r="G75" s="83"/>
      <c r="H75" s="83"/>
      <c r="I75" s="83"/>
      <c r="J75" s="83"/>
      <c r="K75" s="78"/>
      <c r="L75" s="78"/>
      <c r="M75" s="78"/>
      <c r="N75" s="78"/>
      <c r="O75" s="78">
        <v>0</v>
      </c>
      <c r="P75" s="78"/>
      <c r="Q75" s="86"/>
      <c r="R75" s="1"/>
    </row>
    <row r="76" spans="1:18" s="10" customFormat="1" ht="12" customHeight="1">
      <c r="A76" s="59"/>
      <c r="B76" s="57"/>
      <c r="C76" s="57" t="s">
        <v>47</v>
      </c>
      <c r="D76" s="57"/>
      <c r="E76" s="83"/>
      <c r="F76" s="83"/>
      <c r="G76" s="83"/>
      <c r="H76" s="83"/>
      <c r="I76" s="83"/>
      <c r="J76" s="83"/>
      <c r="K76" s="78"/>
      <c r="L76" s="78"/>
      <c r="M76" s="78"/>
      <c r="N76" s="78"/>
      <c r="O76" s="78">
        <v>0</v>
      </c>
      <c r="P76" s="78"/>
      <c r="Q76" s="86"/>
      <c r="R76" s="1"/>
    </row>
    <row r="77" spans="1:18" s="10" customFormat="1" ht="4.5" customHeight="1">
      <c r="A77" s="59"/>
      <c r="B77" s="57"/>
      <c r="C77" s="57"/>
      <c r="D77" s="57"/>
      <c r="E77" s="83"/>
      <c r="F77" s="83"/>
      <c r="G77" s="83"/>
      <c r="H77" s="83"/>
      <c r="I77" s="83"/>
      <c r="J77" s="83"/>
      <c r="K77" s="78"/>
      <c r="L77" s="78"/>
      <c r="M77" s="78"/>
      <c r="N77" s="78"/>
      <c r="O77" s="105"/>
      <c r="P77" s="78"/>
      <c r="Q77" s="86"/>
      <c r="R77" s="1"/>
    </row>
    <row r="78" spans="1:18" s="10" customFormat="1" ht="12" customHeight="1">
      <c r="A78" s="59"/>
      <c r="B78" s="144">
        <v>0</v>
      </c>
      <c r="C78" s="57" t="s">
        <v>48</v>
      </c>
      <c r="D78" s="57"/>
      <c r="E78" s="83"/>
      <c r="F78" s="83"/>
      <c r="G78" s="83"/>
      <c r="H78" s="83"/>
      <c r="I78" s="83"/>
      <c r="J78" s="83"/>
      <c r="K78" s="78"/>
      <c r="L78" s="78"/>
      <c r="M78" s="78"/>
      <c r="N78" s="78"/>
      <c r="O78" s="78"/>
      <c r="P78" s="78"/>
      <c r="Q78" s="86"/>
      <c r="R78" s="1"/>
    </row>
    <row r="79" spans="1:18" s="10" customFormat="1" ht="12" customHeight="1">
      <c r="A79" s="60"/>
      <c r="B79" s="61" t="s">
        <v>49</v>
      </c>
      <c r="C79" s="62"/>
      <c r="D79" s="62"/>
      <c r="E79" s="94"/>
      <c r="F79" s="94"/>
      <c r="G79" s="94"/>
      <c r="H79" s="94"/>
      <c r="I79" s="94"/>
      <c r="J79" s="94"/>
      <c r="K79" s="94"/>
      <c r="L79" s="94"/>
      <c r="M79" s="94"/>
      <c r="N79" s="94"/>
      <c r="O79" s="96"/>
      <c r="P79" s="78"/>
      <c r="Q79" s="86">
        <f>SUM(O73:O76)</f>
        <v>0</v>
      </c>
      <c r="R79" s="1"/>
    </row>
    <row r="80" spans="1:18" s="10" customFormat="1" ht="12" customHeight="1">
      <c r="A80" s="4" t="s">
        <v>50</v>
      </c>
      <c r="C80" s="5"/>
      <c r="D80" s="5"/>
      <c r="E80" s="97"/>
      <c r="F80" s="97"/>
      <c r="G80" s="97"/>
      <c r="H80" s="97"/>
      <c r="I80" s="98"/>
      <c r="J80" s="98"/>
      <c r="K80" s="97"/>
      <c r="L80" s="97"/>
      <c r="M80" s="99"/>
      <c r="N80" s="99"/>
      <c r="O80" s="99"/>
      <c r="P80" s="99"/>
      <c r="Q80" s="100"/>
    </row>
    <row r="81" spans="1:18" ht="12" customHeight="1">
      <c r="A81" s="15"/>
      <c r="B81" s="1" t="str">
        <f>'Year 2'!B81</f>
        <v>Research materials &amp; supplies</v>
      </c>
      <c r="E81" s="83"/>
      <c r="F81" s="83"/>
      <c r="G81" s="83"/>
      <c r="H81" s="83"/>
      <c r="I81" s="85"/>
      <c r="J81" s="85"/>
      <c r="K81" s="88"/>
      <c r="L81" s="88"/>
      <c r="M81" s="83"/>
      <c r="N81" s="83"/>
      <c r="O81" s="88">
        <v>0</v>
      </c>
      <c r="P81" s="88"/>
      <c r="Q81" s="86"/>
      <c r="R81" s="20"/>
    </row>
    <row r="82" spans="1:18" ht="12" customHeight="1">
      <c r="A82" s="15"/>
      <c r="B82" s="1" t="str">
        <f>'Year 2'!B82</f>
        <v>Publications (copying and distribution of research results)</v>
      </c>
      <c r="E82" s="83"/>
      <c r="F82" s="83"/>
      <c r="G82" s="83"/>
      <c r="H82" s="83"/>
      <c r="I82" s="85"/>
      <c r="J82" s="85"/>
      <c r="K82" s="88"/>
      <c r="L82" s="88"/>
      <c r="M82" s="83"/>
      <c r="N82" s="83"/>
      <c r="O82" s="88">
        <v>0</v>
      </c>
      <c r="P82" s="88"/>
      <c r="Q82" s="86"/>
      <c r="R82" s="52"/>
    </row>
    <row r="83" spans="1:18" ht="12" customHeight="1">
      <c r="A83" s="15"/>
      <c r="B83" s="1" t="str">
        <f>'Year 2'!B83</f>
        <v>Consultant Services</v>
      </c>
      <c r="E83" s="83"/>
      <c r="F83" s="83"/>
      <c r="G83" s="83"/>
      <c r="H83" s="83"/>
      <c r="I83" s="85"/>
      <c r="J83" s="85"/>
      <c r="K83" s="88"/>
      <c r="L83" s="88"/>
      <c r="M83" s="83"/>
      <c r="N83" s="83"/>
      <c r="O83" s="88">
        <v>0</v>
      </c>
      <c r="P83" s="88"/>
      <c r="Q83" s="86"/>
      <c r="R83" s="2"/>
    </row>
    <row r="84" spans="1:18" ht="12" customHeight="1">
      <c r="A84" s="15"/>
      <c r="B84" s="1" t="str">
        <f>'Year 2'!B84</f>
        <v>Computer Services</v>
      </c>
      <c r="E84" s="83"/>
      <c r="F84" s="83"/>
      <c r="G84" s="83"/>
      <c r="H84" s="83"/>
      <c r="I84" s="85"/>
      <c r="J84" s="85"/>
      <c r="K84" s="88"/>
      <c r="L84" s="88"/>
      <c r="M84" s="83"/>
      <c r="N84" s="83"/>
      <c r="O84" s="88">
        <v>0</v>
      </c>
      <c r="P84" s="88"/>
      <c r="Q84" s="86"/>
      <c r="R84" s="2"/>
    </row>
    <row r="85" spans="1:18" ht="12" customHeight="1">
      <c r="A85" s="15"/>
      <c r="B85" s="1" t="str">
        <f>'Year 2'!B85</f>
        <v>Subaward #1</v>
      </c>
      <c r="E85" s="83"/>
      <c r="F85" s="83"/>
      <c r="G85" s="83"/>
      <c r="H85" s="83"/>
      <c r="I85" s="85"/>
      <c r="J85" s="85"/>
      <c r="K85" s="88"/>
      <c r="L85" s="88"/>
      <c r="M85" s="83"/>
      <c r="N85" s="83"/>
      <c r="O85" s="88">
        <v>0</v>
      </c>
      <c r="P85" s="88"/>
      <c r="Q85" s="86"/>
      <c r="R85" s="2"/>
    </row>
    <row r="86" spans="1:18" ht="12" customHeight="1">
      <c r="A86" s="15"/>
      <c r="B86" s="1" t="str">
        <f>'Year 2'!B86</f>
        <v>Subaward #2</v>
      </c>
      <c r="E86" s="83"/>
      <c r="F86" s="83"/>
      <c r="G86" s="83"/>
      <c r="H86" s="83"/>
      <c r="I86" s="85"/>
      <c r="J86" s="85"/>
      <c r="K86" s="88"/>
      <c r="L86" s="88"/>
      <c r="M86" s="83"/>
      <c r="N86" s="83"/>
      <c r="O86" s="88">
        <v>0</v>
      </c>
      <c r="P86" s="88"/>
      <c r="Q86" s="86"/>
      <c r="R86" s="2"/>
    </row>
    <row r="87" spans="1:18" ht="12" customHeight="1">
      <c r="A87" s="15"/>
      <c r="B87" s="1" t="str">
        <f>'Year 2'!B87</f>
        <v xml:space="preserve">Subaward #3 </v>
      </c>
      <c r="E87" s="83"/>
      <c r="F87" s="83"/>
      <c r="G87" s="83"/>
      <c r="H87" s="83"/>
      <c r="I87" s="85"/>
      <c r="J87" s="85"/>
      <c r="K87" s="88"/>
      <c r="L87" s="88"/>
      <c r="M87" s="83"/>
      <c r="N87" s="83"/>
      <c r="O87" s="88">
        <v>0</v>
      </c>
      <c r="P87" s="88"/>
      <c r="Q87" s="86"/>
      <c r="R87" s="2"/>
    </row>
    <row r="88" spans="1:18" ht="12" customHeight="1">
      <c r="A88" s="15"/>
      <c r="B88" s="1" t="s">
        <v>58</v>
      </c>
      <c r="F88" s="1"/>
      <c r="J88" s="45"/>
      <c r="K88" s="2"/>
      <c r="L88" s="2"/>
      <c r="M88" s="12"/>
      <c r="N88" s="12"/>
      <c r="O88" s="27"/>
      <c r="P88" s="27"/>
      <c r="Q88" s="13"/>
      <c r="R88" s="2"/>
    </row>
    <row r="89" spans="1:18" ht="12" customHeight="1">
      <c r="A89" s="15"/>
      <c r="E89" s="63" t="s">
        <v>59</v>
      </c>
      <c r="F89" s="63"/>
      <c r="G89" s="63" t="s">
        <v>60</v>
      </c>
      <c r="H89" s="63"/>
      <c r="I89" s="64" t="s">
        <v>61</v>
      </c>
      <c r="J89" s="45"/>
      <c r="K89" s="2"/>
      <c r="L89" s="2"/>
      <c r="M89" s="12"/>
      <c r="N89" s="12"/>
      <c r="O89" s="27"/>
      <c r="P89" s="27"/>
      <c r="Q89" s="13"/>
      <c r="R89" s="2"/>
    </row>
    <row r="90" spans="1:18" ht="12" customHeight="1">
      <c r="A90" s="15"/>
      <c r="C90" s="1" t="s">
        <v>62</v>
      </c>
      <c r="E90" s="136">
        <f>'Year 2'!E90+1</f>
        <v>2026</v>
      </c>
      <c r="F90" s="63"/>
      <c r="G90" s="136">
        <f>'Year 2'!G90+1</f>
        <v>2</v>
      </c>
      <c r="H90" s="63"/>
      <c r="I90" s="137">
        <f>'Year 2'!I90+1</f>
        <v>2</v>
      </c>
      <c r="J90" s="64"/>
      <c r="K90" s="2"/>
      <c r="L90" s="2"/>
      <c r="O90" s="27"/>
      <c r="P90" s="27"/>
      <c r="Q90" s="13"/>
      <c r="R90" s="2"/>
    </row>
    <row r="91" spans="1:18" ht="18" customHeight="1">
      <c r="A91" s="15"/>
      <c r="C91" s="65" t="str">
        <f>E40 &amp;" GRA(s)"</f>
        <v xml:space="preserve"> GRA(s)</v>
      </c>
      <c r="D91" s="65"/>
      <c r="E91" s="310">
        <f>IF(AND(R6="Basic Tuition - CLAS and Pharmacy",E90=2027),Tuition!C114,IF(AND(R6="Journalism",E90=2027),Tuition!C115,IF(AND(R6="Music or Education",E90=2027),Tuition!C116,IF(AND(R6="Social Welfare",E90=2027),Tuition!C117,IF(AND(R6="Architecture",E90=2027),Tuition!C118,IF(AND(R6="Engineering",E90=2027),Tuition!C119,IF(AND(R6="Masters level Business",E90=2027),Tuition!C120,IF(AND(R6="Basic Tuition - CLAS and Pharmacy",E90=2028),Tuition!C123,IF(AND(R6="Journalism",E90=2028),Tuition!C124,IF(AND(R6="Music or Education",E90=2028),Tuition!C125,IF(AND(R6="Social Welfare",E90=2028),Tuition!C126,IF(AND(R6="Architecture",E90=2028),Tuition!C127,IF(AND(R6="Engineering",E90=2028),Tuition!C128,IF(AND(R6="Masters level Business",E90=2028),Tuition!C129,IF(AND(R6="Basic Tuition - CLAS and Pharmacy",E90=2020),Tuition!C51,IF(AND(R6="Journalism",E90=2020),Tuition!C52,IF(AND(R6="Music or Education",E90=2020),Tuition!C53,IF(AND(R6="Social Welfare",E90=2020),Tuition!C54,IF(AND(R6="Architecture",E90=2020),Tuition!C55,IF(AND(R6="Engineering",E90=2020),Tuition!C56,IF(AND(R6="Masters level Business",E90=2020),Tuition!C57,IF(AND(R6="Basic Tuition - CLAS and Pharmacy",E90=2021),Tuition!C60,IF(AND(R6="Journalism",E90=2021),Tuition!C61,IF(AND(R6="Music or Education",E90=2021),Tuition!C62,IF(AND(R6="Social Welfare",E90=2021),Tuition!C63,IF(AND(R6="Architecture",E90=2021),Tuition!C64,IF(AND(R6="Engineering",E90=2021),Tuition!C65,IF(AND(R6="Masters level Business",E90=2021),Tuition!C66,IF(AND(R6="Basic Tuition - CLAS and Pharmacy",E90=2022),Tuition!C69,IF(AND(R6="Journalism",E90=2022),Tuition!C70,IF(AND(R6="Music or Education",E90=2022),Tuition!C71,IF(AND(R6="Social Welfare",E90=2022),Tuition!C72,IF(AND(R6="Architecture",E90=2022),Tuition!C73,IF(AND(R6="Engineering",E90=2022),Tuition!C74,IF(AND(R6="Masters level Business",E90=2022),Tuition!C75,IF(AND(R6="Basic Tuition - CLAS and Pharmacy",E90=2023),Tuition!C78,IF(AND(R6="Journalism",E90=2023),Tuition!C79,IF(AND(R6="Music or Education",E90=2023),Tuition!C80,IF(AND(R6="Social Welfare",E90=2023),Tuition!C81,IF(AND(R6="Architecture",E90=2023),Tuition!C82,IF(AND(R6="Engineering",E90=2023),Tuition!C83,IF(AND(R6="Masters level Business",E90=2023),Tuition!C84,IF(AND(R6="Basic Tuition - CLAS and Pharmacy",E90=2024),Tuition!C87,IF(AND(R6="Journalism",E90=2024),Tuition!C88,IF(AND(R6="Music or Education",E90=2024),Tuition!C89,IF(AND(R6="Social Welfare",E90=2024),Tuition!C90,IF(AND(R6="Architecture",E90=2024),Tuition!C91,IF(AND(R6="Engineering",E90=2024),Tuition!C92,IF(AND(R6="Masters level Business",E90=2024),Tuition!C93,IF(AND(R6="Basic Tuition - CLAS and Pharmacy",E90=2025),Tuition!C96,IF(AND(R6="Journalism",E90=2025),Tuition!C97,IF(AND(R6="Music or Education",E90=2025),Tuition!C98,IF(AND(R6="Social Welfare",E90=2025),Tuition!C99,IF(AND(R6="Architecture",E90=2025),Tuition!C100,IF(AND(R6="Engineering",E90=2025),Tuition!C101,IF(AND(R6="Masters level Business",E90=2025),Tuition!C102,IF(AND(R6="Basic Tuition - CLAS and Pharmacy",E90=2026),Tuition!C105,IF(AND(R6="Journalism",E90=2026),Tuition!C106,IF(AND(R6="Music or Education",E90=2026),Tuition!C107,IF(AND(R6="Social Welfare",E90=2026),Tuition!C108,IF(AND(R6="Architecture",E90=2026),Tuition!C109,IF(AND(R6="Engineering",E90=2026),Tuition!C110,IF(AND(R6="Masters level Business",E90=2026),Tuition!C111,0)))))))))))))))))))))))))))))))))))))))))))))))))))))))))))))))</f>
        <v>1610</v>
      </c>
      <c r="F91" s="82"/>
      <c r="G91" s="308">
        <f>IF(AND(R6="Basic Tuition - CLAS and Pharmacy",G90=2027),Tuition!B123,IF(AND(R6="Basic Tuition - CLAS and Pharmacy",G90=2028),Tuition!B132,IF(AND(R6="Masters level Business",G90=2027),Tuition!B129,IF(AND(R6="Masters level Business",G90=2028),Tuition!B138,IF(AND(R6="Journalism",G90=2027),Tuition!B124,IF(AND(R6="Journalism",G90=2028),Tuition!B133,IF(AND(R6="Music or Education",G90=2027),Tuition!B125,IF(AND(R6="Music or Education",G90=2028),Tuition!B134,IF(AND(R6="Architecture",G90=2027),Tuition!B127,IF(AND(R6="Architecture",G90=2028),Tuition!B136,IF(AND(R6="Social Welfare",G90=2027),Tuition!B126,IF(AND(R6="Social Welfare",G90=2028),Tuition!B135,IF(AND(R6="Engineering",G90=2027),Tuition!B128,IF(AND(R6="Engineering",G90=2028),Tuition!B137,IF(AND(R6="Basic Tuition - CLAS and Pharmacy",G90=2020),Tuition!B60,IF(AND(R6="Basic Tuition - CLAS and Pharmacy",G90=2021),Tuition!B69,IF(AND(R6="Basic Tuition - CLAS and Pharmacy",G90=2022),Tuition!B78,IF(AND(R6="Basic Tuition - CLAS and Pharmacy",G90=2023),Tuition!B87,IF(AND(R6="Basic Tuition - CLAS and Pharmacy",G90=2024),Tuition!B96,IF(AND(R6="Basic Tuition - CLAS and Pharmacy",G90=2025),Tuition!B105,IF(AND(R6="Masters level Business",G90=2020),Tuition!B66,IF(AND(R6="Masters level Business",G90=2021),Tuition!B75,IF(AND(R6="Masters level Business",G90=2022),Tuition!B84,IF(AND(R6="Masters level Business",G90=2023),Tuition!B93,IF(AND(R6="Masters level Business",G90=2024),Tuition!B102,IF(AND(R6="Masters level Business",G90=2025),Tuition!B111,IF(AND(R6="Journalism",G90=2020),Tuition!B61,IF(AND(R6="Journalism",G90=2021),Tuition!B70,IF(AND(R6="Journalism",G90=2022),Tuition!B79,IF(AND(R6="Journalism",G90=2023),Tuition!B88,IF(AND(R6="Journalism",G90=2025),Tuition!B106,IF(AND(R6="Journalism",G90=2024),Tuition!B97,IF(AND(R6="Music or Education",G90=2020),Tuition!B62,IF(AND(R6="Music or Education",G90=2021),Tuition!B71,IF(AND(R6="Music or Education",G90=2022),Tuition!B80,IF(AND(R6="Music or Education",G90=2023),Tuition!B89,IF(AND(R6="Music or Education",G90=2024),Tuition!B98,IF(AND(R6="Music or Education",G90=2025),Tuition!B107,IF(AND(R6="Architecture",G90=2020),Tuition!B64,IF(AND(R6="Architecture",G90=2021),Tuition!B73,IF(AND(R6="Architecture",G90=2022),Tuition!B82,IF(AND(R6="Architecture",G90=2023),Tuition!B91,IF(AND(R6="Architecture",G90=2024),Tuition!B100,IF(AND(R6="Architecture",G90=2025),Tuition!B109,IF(AND(R6="Social Welfare",G90=2020),Tuition!B63,IF(AND(R6="Social Welfare",G90=2021),Tuition!B72,IF(AND(R6="Social Welfare",G90=2022),Tuition!B81,IF(AND(R6="Social Welfare",G90=2023),Tuition!B90,IF(AND(R6="Social Welfare",G90=2024),Tuition!B99,IF(AND(R6="Social Welfare",G90=2025),Tuition!B108,IF(AND(R6="Engineering",G90=2020),Tuition!B65,IF(AND(R6="Engineering",G90=2021),Tuition!B74,IF(AND(R6="Engineering",G90=2022),Tuition!B83,IF(AND(R6="Engineering",G90=2023),Tuition!B92,IF(AND(R6="Engineering",G90=2024),Tuition!B101,IF(AND(R6="Engineering",G90=2025),Tuition!B110, IF(AND(R6="Basic Tuition - CLAS and Pharmacy",G90=2026),Tuition!B114,IF(AND(R6="Journalism",G90=2026),Tuition!B115,IF(AND(R6="Music or Education",G90=2026),Tuition!B116,IF(AND(R6="Social Welfare",G90=2026),Tuition!B117,IF(AND(R6="Architecture",G90=2026),Tuition!B118,IF(AND(R6="Engineering",G90=2026),Tuition!B119, IF(AND(R6="Masters level Business",G90=2026),Tuition!B120,0)))))))))))))))))))))))))))))))))))))))))))))))))))))))))))))))</f>
        <v>0</v>
      </c>
      <c r="H91" s="312"/>
      <c r="I91" s="308">
        <f>IF(AND(R6="Basic Tuition - CLAS and Pharmacy",I90=2027),Tuition!B114,IF(AND(R6="Journalism",I90=2027),Tuition!B115,IF(AND(R6="Music or Education",I90=2027),Tuition!B116,IF(AND(R6="Social Welfare",I90=2027),Tuition!B117,IF(AND(R6="Architecture",I90=2027),Tuition!B118,IF(AND(R6="Engineering",I90=2027),Tuition!B119,IF(AND(R6="Masters level Business",I90=2027),Tuition!B120,IF(AND(R6="Basic Tuition - CLAS and Pharmacy",I90=2028),Tuition!B123,IF(AND(R6="Journalism",I90=2028),Tuition!B124,IF(AND(R6="Music or Education",I90=2028),Tuition!B125,IF(AND(R6="Social Welfare",I90=2028),Tuition!B126,IF(AND(R6="Architecture",I90=2028),Tuition!B127,IF(AND(R6="Engineering",I90=2028),Tuition!B128,IF(AND(R6="Masters level Business",I90=2028),Tuition!B129,IF(AND(R6="Basic Tuition - CLAS and Pharmacy",I90=2020),Tuition!B51,IF(AND(R6="Journalism",I90=2020),Tuition!B52,IF(AND(R6="Music or Education",I90=2020),Tuition!B53,IF(AND(R6="Social Welfare",I90=2020),Tuition!B54,IF(AND(R6="Architecture",I90=2020),Tuition!B55,IF(AND(R6="Engineering",I90=2020),Tuition!B56,IF(AND(R6="Masters level Business",I90=2020),Tuition!B57,IF(AND(R6="Basic Tuition - CLAS and Pharmacy",I90=2021),Tuition!B60,IF(AND(R6="Journalism",I90=2021),Tuition!B61,IF(AND(R6="Music or Education",I90=2021),Tuition!B62,IF(AND(R6="Social Welfare",I90=2021),Tuition!B63,IF(AND(R6="Architecture",I90=2021),Tuition!B64,IF(AND(R6="Engineering",I90=2021),Tuition!B65,IF(AND(R6="Masters level Business",I90=2021),Tuition!B66,IF(AND(R6="Basic Tuition - CLAS and Pharmacy",I90=2022),Tuition!B69,IF(AND(R6="Journalism",I90=2022),Tuition!B70,IF(AND(R6="Music or Education",I90=2022),Tuition!B71,IF(AND(R6="Social Welfare",I90=2022),Tuition!B72,IF(AND(R6="Architecture",I90=2022),Tuition!B73,IF(AND(R6="Engineering",I90=2022),Tuition!B74,IF(AND(R6="Masters level Business",I90=2022),Tuition!B75,IF(AND(R6="Basic Tuition - CLAS and Pharmacy",I90=2023),Tuition!B78,IF(AND(R6="Journalism",I90=2023),Tuition!B79,IF(AND(R6="Music or Education",I90=2023),Tuition!B80,IF(AND(R6="Social Welfare",I90=2023),Tuition!B81,IF(AND(R6="Architecture",I90=2023),Tuition!B82,IF(AND(R6="Engineering",I90=2023),Tuition!B83,IF(AND(R6="Masters level Business",I90=2023),Tuition!B84,IF(AND(R6="Basic Tuition - CLAS and Pharmacy",I90=2024),Tuition!B87,IF(AND(R6="Journalism",I90=2024),Tuition!B88,IF(AND(R6="Music or Education",I90=2024),Tuition!B89,IF(AND(R6="Social Welfare",I90=2024),Tuition!B90,IF(AND(R6="Architecture",I90=2024),Tuition!B91,IF(AND(R6="Engineering",I90=2024),Tuition!B92,IF(AND(R6="Masters level Business",I90=2024),Tuition!B93,IF(AND(R6="Basic Tuition - CLAS and Pharmacy",I90=2025),Tuition!B96,IF(AND(R6="Journalism",I90=2025),Tuition!B97,IF(AND(R6="Music or Education",I90=2025),Tuition!B98,IF(AND(R6="Social Welfare",I90=2025),Tuition!B99,IF(AND(R6="Architecture",I90=2025),Tuition!B100,IF(AND(R6="Engineering",I90=2025),Tuition!B101,IF(AND(R6="Masters level Business",I90=2025),Tuition!B102,IF(AND(R6="Basic Tuition - CLAS and Pharmacy",I90=2026),Tuition!B105,IF(AND(R6="Journalism",I90=2026),Tuition!B106,IF(AND(R6="Music or Education",I90=2026),Tuition!B107,IF(AND(R6="Social Welfare",I90=2026),Tuition!B108,IF(AND(R6="Architecture",I90=2026),Tuition!B109,IF(AND(R6="Engineering",I90=2026),Tuition!B110,IF(AND(R6="Masters level Business",I90=2026),Tuition!B111,0)))))))))))))))))))))))))))))))))))))))))))))))))))))))))))))))</f>
        <v>0</v>
      </c>
      <c r="J91" s="82"/>
      <c r="K91" s="88"/>
      <c r="L91" s="88"/>
      <c r="M91" s="83">
        <f>(G91+I91)*E39+(E40*E91)</f>
        <v>0</v>
      </c>
      <c r="N91" s="83"/>
      <c r="O91" s="88"/>
      <c r="P91" s="88"/>
      <c r="Q91" s="86"/>
      <c r="R91" s="88"/>
    </row>
    <row r="92" spans="1:18" ht="12.75">
      <c r="A92" s="15"/>
      <c r="C92" s="43" t="s">
        <v>47</v>
      </c>
      <c r="D92" s="65"/>
      <c r="E92" s="82"/>
      <c r="F92" s="82"/>
      <c r="G92" s="82"/>
      <c r="H92" s="82"/>
      <c r="I92" s="82"/>
      <c r="J92" s="82"/>
      <c r="K92" s="88"/>
      <c r="L92" s="88"/>
      <c r="M92" s="83">
        <v>0</v>
      </c>
      <c r="N92" s="83"/>
      <c r="O92" s="88"/>
      <c r="P92" s="88"/>
      <c r="Q92" s="86"/>
      <c r="R92" s="88"/>
    </row>
    <row r="93" spans="1:18" ht="12.75">
      <c r="A93" s="15"/>
      <c r="C93" s="43" t="str">
        <f>'Year 2'!C93</f>
        <v>Other</v>
      </c>
      <c r="D93" s="65"/>
      <c r="E93" s="82"/>
      <c r="F93" s="82"/>
      <c r="G93" s="82"/>
      <c r="H93" s="82"/>
      <c r="I93" s="82"/>
      <c r="J93" s="82"/>
      <c r="K93" s="88"/>
      <c r="L93" s="88"/>
      <c r="M93" s="83">
        <v>0</v>
      </c>
      <c r="N93" s="83"/>
      <c r="O93" s="88"/>
      <c r="P93" s="88"/>
      <c r="Q93" s="86"/>
      <c r="R93" s="88"/>
    </row>
    <row r="94" spans="1:18" ht="12" customHeight="1">
      <c r="A94" s="15"/>
      <c r="C94" s="1" t="str">
        <f>'Year 2'!C94</f>
        <v>Communications (long distance, fax, postage)</v>
      </c>
      <c r="E94" s="83"/>
      <c r="F94" s="83"/>
      <c r="G94" s="83"/>
      <c r="H94" s="83"/>
      <c r="I94" s="85"/>
      <c r="J94" s="85"/>
      <c r="K94" s="88"/>
      <c r="L94" s="88"/>
      <c r="M94" s="83">
        <v>0</v>
      </c>
      <c r="N94" s="83"/>
      <c r="O94" s="88"/>
      <c r="P94" s="88"/>
      <c r="Q94" s="86"/>
      <c r="R94" s="88"/>
    </row>
    <row r="95" spans="1:18" ht="12" customHeight="1">
      <c r="A95" s="15"/>
      <c r="C95" s="1" t="str">
        <f>'Year 2'!C95</f>
        <v>Computer networking and maintenance costs</v>
      </c>
      <c r="E95" s="83"/>
      <c r="F95" s="83"/>
      <c r="G95" s="83"/>
      <c r="H95" s="83"/>
      <c r="I95" s="85"/>
      <c r="J95" s="85"/>
      <c r="K95" s="88"/>
      <c r="L95" s="88"/>
      <c r="M95" s="244">
        <f>IF(R6="Engineering",(Q60+Q66+Q71+SUM(O81:O84)+SUM(M92:M94))*0.07,0)</f>
        <v>0</v>
      </c>
      <c r="N95" s="101"/>
      <c r="O95" s="88"/>
      <c r="P95" s="88"/>
      <c r="Q95" s="86"/>
      <c r="R95" s="102"/>
    </row>
    <row r="96" spans="1:18" ht="4.5" customHeight="1">
      <c r="A96" s="15"/>
      <c r="E96" s="83"/>
      <c r="F96" s="83"/>
      <c r="G96" s="83"/>
      <c r="H96" s="83"/>
      <c r="I96" s="85"/>
      <c r="J96" s="85"/>
      <c r="K96" s="88"/>
      <c r="L96" s="88"/>
      <c r="M96" s="107"/>
      <c r="N96" s="101"/>
      <c r="O96" s="88"/>
      <c r="P96" s="88"/>
      <c r="Q96" s="86"/>
      <c r="R96" s="102"/>
    </row>
    <row r="97" spans="1:18" ht="12" customHeight="1">
      <c r="A97" s="15"/>
      <c r="C97" s="1" t="s">
        <v>65</v>
      </c>
      <c r="E97" s="83"/>
      <c r="F97" s="83"/>
      <c r="G97" s="83"/>
      <c r="H97" s="83"/>
      <c r="I97" s="85"/>
      <c r="J97" s="85"/>
      <c r="K97" s="88"/>
      <c r="L97" s="88"/>
      <c r="M97" s="83"/>
      <c r="N97" s="83"/>
      <c r="O97" s="78">
        <f>SUM(M91:M95)</f>
        <v>0</v>
      </c>
      <c r="P97" s="78"/>
      <c r="Q97" s="86"/>
      <c r="R97" s="102"/>
    </row>
    <row r="98" spans="1:18" ht="4.5" customHeight="1">
      <c r="A98" s="15"/>
      <c r="E98" s="83"/>
      <c r="F98" s="83"/>
      <c r="G98" s="83"/>
      <c r="H98" s="83"/>
      <c r="I98" s="85"/>
      <c r="J98" s="85"/>
      <c r="K98" s="88"/>
      <c r="L98" s="88"/>
      <c r="M98" s="83"/>
      <c r="N98" s="83"/>
      <c r="O98" s="105"/>
      <c r="P98" s="78"/>
      <c r="Q98" s="86"/>
      <c r="R98" s="102"/>
    </row>
    <row r="99" spans="1:18" ht="12" customHeight="1">
      <c r="A99" s="32"/>
      <c r="B99" s="33" t="s">
        <v>66</v>
      </c>
      <c r="C99" s="33"/>
      <c r="D99" s="33"/>
      <c r="E99" s="94"/>
      <c r="F99" s="94"/>
      <c r="G99" s="94"/>
      <c r="H99" s="94"/>
      <c r="I99" s="95"/>
      <c r="J99" s="95"/>
      <c r="K99" s="94"/>
      <c r="L99" s="94"/>
      <c r="M99" s="94"/>
      <c r="N99" s="94"/>
      <c r="O99" s="96"/>
      <c r="P99" s="78"/>
      <c r="Q99" s="104">
        <f>SUM(O81:O97)</f>
        <v>0</v>
      </c>
      <c r="R99" s="102"/>
    </row>
    <row r="100" spans="1:18" ht="19.5" customHeight="1">
      <c r="A100" s="4" t="s">
        <v>67</v>
      </c>
      <c r="B100" s="10"/>
      <c r="C100" s="5"/>
      <c r="D100" s="5"/>
      <c r="E100" s="97"/>
      <c r="F100" s="97"/>
      <c r="G100" s="97"/>
      <c r="H100" s="97"/>
      <c r="I100" s="98"/>
      <c r="J100" s="98"/>
      <c r="K100" s="97"/>
      <c r="L100" s="97"/>
      <c r="M100" s="99"/>
      <c r="N100" s="99"/>
      <c r="O100" s="99"/>
      <c r="P100" s="99"/>
      <c r="Q100" s="100" t="e">
        <f>SUM(Q60:Q99)</f>
        <v>#REF!</v>
      </c>
      <c r="R100" s="88"/>
    </row>
    <row r="101" spans="1:18" ht="19.5" customHeight="1">
      <c r="A101" s="4" t="s">
        <v>68</v>
      </c>
      <c r="B101" s="10"/>
      <c r="C101" s="5"/>
      <c r="D101" s="5"/>
      <c r="E101" s="97"/>
      <c r="F101" s="97"/>
      <c r="G101" s="97"/>
      <c r="H101" s="97"/>
      <c r="I101" s="98"/>
      <c r="J101" s="98"/>
      <c r="K101" s="97"/>
      <c r="L101" s="97"/>
      <c r="M101" s="99"/>
      <c r="N101" s="99"/>
      <c r="O101" s="99"/>
      <c r="P101" s="99"/>
      <c r="Q101" s="100" t="e">
        <f>(Q100-(Q66+M91+Q79+O85+O86+O87))+IF('Year 1'!R59&gt;25000,0)+IF(AND(('Year 1'!R59+'Year 2'!O85)&lt;25000,('Year 1'!R59+'Year 2'!O85+'Year 3'!O85)&lt;25000,O85),IF(25000-('Year 1'!R59+'Year 2'!O85+'Year 3'!O85)&gt;=0,'Year 3'!O85),IF(AND(25000-('Year 1'!R59+'Year 2'!O85+'Year 3'!O85)&lt;=0,('Year 1'!R59+'Year 2'!O85)&lt;25000),(25000-('Year 1'!R59+'Year 2'!O85))))+IF('Year 1'!R60&gt;25000,0)+IF(AND(('Year 1'!R60+'Year 2'!O86)&lt;25000,('Year 1'!R60+'Year 2'!O86+'Year 3'!O86)&lt;25000,O86),IF(25000-('Year 1'!R60+'Year 2'!O86+'Year 3'!O86)&gt;=0,'Year 3'!O86),IF(AND(25000-('Year 1'!R60+'Year 2'!O86+'Year 3'!O86)&lt;=0,('Year 1'!R60+'Year 2'!O86)&lt;25000),(25000-('Year 1'!R60+'Year 2'!O86))))+IF('Year 1'!R61&gt;25000,0)+IF(AND(('Year 1'!R61+'Year 2'!O87)&lt;25000,('Year 1'!R61+'Year 2'!O87+'Year 3'!O87)&lt;25000,O87),IF(25000-('Year 1'!R61+'Year 2'!O87+'Year 3'!O87)&gt;=0,'Year 3'!O87),IF(AND(25000-('Year 1'!R61+'Year 2'!O87+'Year 3'!O87)&lt;=0,('Year 1'!R61+'Year 2'!O87)&lt;25000),(25000-('Year 1'!R61+'Year 2'!O87))))</f>
        <v>#REF!</v>
      </c>
      <c r="R101" s="88" t="s">
        <v>72</v>
      </c>
    </row>
    <row r="102" spans="1:18" ht="19.5" customHeight="1">
      <c r="A102" s="320" t="s">
        <v>69</v>
      </c>
      <c r="B102" s="49"/>
      <c r="C102" s="49"/>
      <c r="D102" s="49"/>
      <c r="E102" s="321"/>
      <c r="F102" s="321"/>
      <c r="G102" s="321"/>
      <c r="H102" s="321"/>
      <c r="I102" s="322"/>
      <c r="J102" s="87"/>
      <c r="K102" s="103"/>
      <c r="L102" s="103"/>
      <c r="M102" s="83"/>
      <c r="N102" s="83"/>
      <c r="O102" s="83"/>
      <c r="P102" s="83"/>
      <c r="Q102" s="104" t="e">
        <f>Q101*0.53</f>
        <v>#REF!</v>
      </c>
      <c r="R102" s="88"/>
    </row>
    <row r="103" spans="1:18" ht="19.5" customHeight="1">
      <c r="A103" s="4" t="s">
        <v>75</v>
      </c>
      <c r="B103" s="10"/>
      <c r="C103" s="10"/>
      <c r="D103" s="10"/>
      <c r="E103" s="103"/>
      <c r="F103" s="103"/>
      <c r="G103" s="103"/>
      <c r="H103" s="103"/>
      <c r="I103" s="87"/>
      <c r="J103" s="87"/>
      <c r="K103" s="103"/>
      <c r="L103" s="103"/>
      <c r="M103" s="83"/>
      <c r="N103" s="83"/>
      <c r="O103" s="83"/>
      <c r="P103" s="83"/>
      <c r="Q103" s="116" t="e">
        <f>Q100+Q102</f>
        <v>#REF!</v>
      </c>
      <c r="R103" s="88"/>
    </row>
    <row r="104" spans="1:18" ht="19.5" customHeight="1" thickBot="1">
      <c r="A104" s="4" t="s">
        <v>76</v>
      </c>
      <c r="B104" s="15"/>
      <c r="D104" s="11"/>
      <c r="E104" s="11"/>
      <c r="F104" s="45"/>
      <c r="G104" s="11"/>
      <c r="H104" s="12"/>
      <c r="J104" s="55"/>
      <c r="K104" s="2"/>
      <c r="L104" s="2"/>
      <c r="Q104" s="115" t="e">
        <f>Q103+'Year 2'!Q104</f>
        <v>#REF!</v>
      </c>
    </row>
    <row r="105" spans="1:18" ht="15" customHeight="1" thickTop="1"/>
    <row r="106" spans="1:18" ht="15" customHeight="1">
      <c r="A106" s="434" t="str">
        <f>IF($E$27&gt;=1,'Year 1'!$AD$63," ")</f>
        <v xml:space="preserve"> </v>
      </c>
      <c r="B106" s="434"/>
      <c r="C106" s="434"/>
      <c r="D106" s="434"/>
      <c r="E106" s="434"/>
      <c r="F106" s="434"/>
      <c r="G106" s="434"/>
      <c r="H106" s="434"/>
      <c r="I106" s="434"/>
      <c r="J106" s="434"/>
      <c r="K106" s="434"/>
      <c r="L106" s="434"/>
      <c r="M106" s="434"/>
      <c r="N106" s="434"/>
      <c r="O106" s="434"/>
      <c r="P106" s="434"/>
      <c r="Q106" s="434"/>
    </row>
    <row r="107" spans="1:18" ht="15" customHeight="1">
      <c r="A107" s="434"/>
      <c r="B107" s="434"/>
      <c r="C107" s="434"/>
      <c r="D107" s="434"/>
      <c r="E107" s="434"/>
      <c r="F107" s="434"/>
      <c r="G107" s="434"/>
      <c r="H107" s="434"/>
      <c r="I107" s="434"/>
      <c r="J107" s="434"/>
      <c r="K107" s="434"/>
      <c r="L107" s="434"/>
      <c r="M107" s="434"/>
      <c r="N107" s="434"/>
      <c r="O107" s="434"/>
      <c r="P107" s="434"/>
      <c r="Q107" s="434"/>
    </row>
    <row r="108" spans="1:18" ht="15" customHeight="1">
      <c r="A108" s="434"/>
      <c r="B108" s="434"/>
      <c r="C108" s="434"/>
      <c r="D108" s="434"/>
      <c r="E108" s="434"/>
      <c r="F108" s="434"/>
      <c r="G108" s="434"/>
      <c r="H108" s="434"/>
      <c r="I108" s="434"/>
      <c r="J108" s="434"/>
      <c r="K108" s="434"/>
      <c r="L108" s="434"/>
      <c r="M108" s="434"/>
      <c r="N108" s="434"/>
      <c r="O108" s="434"/>
      <c r="P108" s="434"/>
      <c r="Q108" s="434"/>
    </row>
    <row r="109" spans="1:18" ht="15" customHeight="1"/>
    <row r="110" spans="1:18" ht="15" customHeight="1"/>
    <row r="111" spans="1:18" ht="15" customHeight="1"/>
    <row r="112" spans="1:18" ht="15" customHeight="1"/>
  </sheetData>
  <mergeCells count="4">
    <mergeCell ref="R4:R5"/>
    <mergeCell ref="A1:Q1"/>
    <mergeCell ref="A2:Q2"/>
    <mergeCell ref="A106:Q108"/>
  </mergeCells>
  <phoneticPr fontId="3" type="noConversion"/>
  <printOptions horizontalCentered="1"/>
  <pageMargins left="0.5" right="0.5" top="0.5" bottom="0.5" header="0" footer="0"/>
  <pageSetup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10"/>
  <sheetViews>
    <sheetView zoomScale="80" zoomScaleNormal="80" workbookViewId="0">
      <pane ySplit="2" topLeftCell="A67" activePane="bottomLeft" state="frozen"/>
      <selection activeCell="T40" sqref="T40"/>
      <selection pane="bottomLeft" activeCell="T40" sqref="T40"/>
    </sheetView>
  </sheetViews>
  <sheetFormatPr defaultColWidth="9.5" defaultRowHeight="12" customHeight="1"/>
  <cols>
    <col min="1" max="2" width="2.5" style="1" customWidth="1"/>
    <col min="3" max="3" width="31" style="1" customWidth="1"/>
    <col min="4" max="4" width="1.5" style="1" customWidth="1"/>
    <col min="5" max="5" width="12.5" style="1" customWidth="1"/>
    <col min="6" max="6" width="1.5" style="54" customWidth="1"/>
    <col min="7" max="7" width="9.875" style="1" customWidth="1"/>
    <col min="8" max="8" width="1.5" style="1" customWidth="1"/>
    <col min="9" max="9" width="11.125" style="1" customWidth="1"/>
    <col min="10" max="10" width="1.5" style="1" customWidth="1"/>
    <col min="11" max="11" width="9.875" style="1" customWidth="1"/>
    <col min="12" max="12" width="1.5" style="1" customWidth="1"/>
    <col min="13" max="13" width="7.5" style="1" customWidth="1"/>
    <col min="14" max="14" width="1.5" style="1" customWidth="1"/>
    <col min="15" max="16" width="8.5" style="1" customWidth="1"/>
    <col min="17" max="17" width="12.5" style="1" bestFit="1" customWidth="1"/>
    <col min="18" max="16384" width="9.5" style="1"/>
  </cols>
  <sheetData>
    <row r="1" spans="1:20" ht="20.25" customHeight="1">
      <c r="A1" s="432" t="s">
        <v>71</v>
      </c>
      <c r="B1" s="432"/>
      <c r="C1" s="432"/>
      <c r="D1" s="432"/>
      <c r="E1" s="432"/>
      <c r="F1" s="432"/>
      <c r="G1" s="432"/>
      <c r="H1" s="432"/>
      <c r="I1" s="432"/>
      <c r="J1" s="432"/>
      <c r="K1" s="432"/>
      <c r="L1" s="432"/>
      <c r="M1" s="432"/>
      <c r="N1" s="432"/>
      <c r="O1" s="432"/>
      <c r="P1" s="432"/>
      <c r="Q1" s="432"/>
    </row>
    <row r="2" spans="1:20" s="3" customFormat="1" ht="14.45" customHeight="1" thickBot="1">
      <c r="A2" s="433" t="str">
        <f>"Year 4: "&amp;TEXT(EDATE('Year 1'!B2,36),"mm/dd/yy")&amp;" to "&amp;TEXT(EDATE('Year 1'!B2,48)-1,"mm/dd/yy")</f>
        <v>Year 4: 07/01/26 to 06/30/27</v>
      </c>
      <c r="B2" s="433"/>
      <c r="C2" s="433"/>
      <c r="D2" s="433"/>
      <c r="E2" s="433"/>
      <c r="F2" s="433"/>
      <c r="G2" s="433"/>
      <c r="H2" s="433"/>
      <c r="I2" s="433"/>
      <c r="J2" s="433"/>
      <c r="K2" s="433"/>
      <c r="L2" s="433"/>
      <c r="M2" s="433"/>
      <c r="N2" s="433"/>
      <c r="O2" s="433"/>
      <c r="P2" s="433"/>
      <c r="Q2" s="433"/>
      <c r="S2" s="292"/>
    </row>
    <row r="3" spans="1:20" s="3" customFormat="1" ht="14.45" customHeight="1" thickTop="1">
      <c r="A3" s="73"/>
      <c r="B3" s="73"/>
      <c r="C3" s="73"/>
      <c r="D3" s="73"/>
      <c r="E3" s="73"/>
      <c r="F3" s="73"/>
      <c r="G3" s="73"/>
      <c r="H3" s="73"/>
      <c r="I3" s="73"/>
      <c r="J3" s="73"/>
      <c r="K3" s="73"/>
      <c r="L3" s="73"/>
      <c r="M3" s="73"/>
      <c r="N3" s="73"/>
      <c r="O3" s="73"/>
      <c r="P3" s="73"/>
      <c r="Q3" s="73"/>
    </row>
    <row r="4" spans="1:20" ht="14.25" customHeight="1">
      <c r="A4" s="4" t="s">
        <v>1</v>
      </c>
      <c r="B4" s="10"/>
      <c r="C4" s="5"/>
      <c r="D4" s="5"/>
      <c r="E4" s="5"/>
      <c r="F4" s="5"/>
      <c r="G4" s="5"/>
      <c r="H4" s="5"/>
      <c r="I4" s="6"/>
      <c r="J4" s="6"/>
      <c r="K4" s="5"/>
      <c r="L4" s="5"/>
      <c r="M4" s="7"/>
      <c r="N4" s="7"/>
      <c r="O4" s="8"/>
      <c r="P4" s="8"/>
      <c r="Q4" s="9"/>
      <c r="R4" s="431"/>
      <c r="S4" s="10"/>
      <c r="T4" s="10"/>
    </row>
    <row r="5" spans="1:20" ht="12" customHeight="1">
      <c r="A5" s="67" t="s">
        <v>2</v>
      </c>
      <c r="B5" s="67"/>
      <c r="C5" s="67"/>
      <c r="E5" s="119" t="s">
        <v>3</v>
      </c>
      <c r="F5" s="80"/>
      <c r="G5" s="119" t="s">
        <v>4</v>
      </c>
      <c r="H5" s="28"/>
      <c r="I5" s="119" t="s">
        <v>5</v>
      </c>
      <c r="J5" s="28"/>
      <c r="K5" s="119" t="s">
        <v>6</v>
      </c>
      <c r="L5" s="28"/>
      <c r="M5" s="11"/>
      <c r="N5" s="11"/>
      <c r="O5" s="12"/>
      <c r="P5" s="295" t="s">
        <v>7</v>
      </c>
      <c r="Q5" s="13"/>
      <c r="R5" s="431"/>
    </row>
    <row r="6" spans="1:20" ht="12" customHeight="1">
      <c r="A6" s="15"/>
      <c r="B6" s="15">
        <f>'Year 3'!B6</f>
        <v>0</v>
      </c>
      <c r="E6" s="120"/>
      <c r="F6" s="66"/>
      <c r="G6" s="122"/>
      <c r="H6" s="28"/>
      <c r="I6" s="124"/>
      <c r="J6" s="69"/>
      <c r="K6" s="126"/>
      <c r="L6" s="70"/>
      <c r="M6" s="11"/>
      <c r="N6" s="11"/>
      <c r="O6" s="12"/>
      <c r="P6" s="12"/>
      <c r="Q6" s="13"/>
      <c r="R6" s="293" t="str">
        <f>'Year 1'!A5</f>
        <v>Basic Tuition - CLAS and Pharmacy</v>
      </c>
    </row>
    <row r="7" spans="1:20" ht="12" customHeight="1">
      <c r="A7" s="15"/>
      <c r="B7" s="15"/>
      <c r="C7" s="1">
        <f>'Year 3'!C7</f>
        <v>0</v>
      </c>
      <c r="E7" s="121">
        <f>G7*I7</f>
        <v>0</v>
      </c>
      <c r="F7" s="66"/>
      <c r="G7" s="123"/>
      <c r="H7" s="68"/>
      <c r="I7" s="125">
        <v>9</v>
      </c>
      <c r="J7" s="82"/>
      <c r="K7" s="127">
        <f>'Year 3'!K7*1.03</f>
        <v>0</v>
      </c>
      <c r="L7" s="83"/>
      <c r="M7" s="78">
        <f>K7*I7*G7</f>
        <v>0</v>
      </c>
      <c r="N7" s="78"/>
      <c r="O7" s="78"/>
      <c r="P7" s="78">
        <f>M7*0.37</f>
        <v>0</v>
      </c>
      <c r="Q7" s="78"/>
    </row>
    <row r="8" spans="1:20" ht="12" customHeight="1">
      <c r="A8" s="15"/>
      <c r="B8" s="15"/>
      <c r="C8" s="1" t="e">
        <f>'Year 3'!C8</f>
        <v>#REF!</v>
      </c>
      <c r="E8" s="121">
        <f t="shared" ref="E8:E24" si="0">G8*I8</f>
        <v>0</v>
      </c>
      <c r="F8" s="66"/>
      <c r="G8" s="123"/>
      <c r="H8" s="68"/>
      <c r="I8" s="125">
        <v>3</v>
      </c>
      <c r="J8" s="82"/>
      <c r="K8" s="127" t="e">
        <f>'Year 3'!K8*1.03</f>
        <v>#REF!</v>
      </c>
      <c r="L8" s="83"/>
      <c r="M8" s="78" t="e">
        <f t="shared" ref="M8:M24" si="1">K8*I8*G8</f>
        <v>#REF!</v>
      </c>
      <c r="N8" s="78"/>
      <c r="O8" s="78"/>
      <c r="P8" s="78" t="e">
        <f t="shared" ref="P8:P27" si="2">M8*0.37</f>
        <v>#REF!</v>
      </c>
      <c r="Q8" s="78"/>
      <c r="R8" s="14"/>
    </row>
    <row r="9" spans="1:20" ht="4.5" customHeight="1">
      <c r="A9" s="15"/>
      <c r="B9" s="15"/>
      <c r="E9" s="121"/>
      <c r="F9" s="66"/>
      <c r="G9" s="123"/>
      <c r="H9" s="68"/>
      <c r="I9" s="125"/>
      <c r="J9" s="82"/>
      <c r="K9" s="127"/>
      <c r="L9" s="83"/>
      <c r="M9" s="78"/>
      <c r="N9" s="78"/>
      <c r="O9" s="78"/>
      <c r="P9" s="78">
        <f t="shared" si="2"/>
        <v>0</v>
      </c>
      <c r="Q9" s="78"/>
      <c r="R9" s="14"/>
    </row>
    <row r="10" spans="1:20" ht="12" customHeight="1">
      <c r="A10" s="15"/>
      <c r="B10" s="15" t="s">
        <v>12</v>
      </c>
      <c r="E10" s="121"/>
      <c r="F10" s="66"/>
      <c r="G10" s="123"/>
      <c r="H10" s="68"/>
      <c r="I10" s="125"/>
      <c r="J10" s="82"/>
      <c r="K10" s="127"/>
      <c r="L10" s="83"/>
      <c r="M10" s="78"/>
      <c r="N10" s="78"/>
      <c r="O10" s="78"/>
      <c r="P10" s="78">
        <f t="shared" si="2"/>
        <v>0</v>
      </c>
      <c r="Q10" s="78"/>
      <c r="R10" s="19"/>
    </row>
    <row r="11" spans="1:20" ht="12" customHeight="1">
      <c r="A11" s="15"/>
      <c r="B11" s="15"/>
      <c r="C11" s="1">
        <f>'Year 3'!C11</f>
        <v>0</v>
      </c>
      <c r="E11" s="121">
        <f t="shared" si="0"/>
        <v>0</v>
      </c>
      <c r="F11" s="66"/>
      <c r="G11" s="123"/>
      <c r="H11" s="68"/>
      <c r="I11" s="125">
        <v>9</v>
      </c>
      <c r="J11" s="82"/>
      <c r="K11" s="127">
        <f>'Year 3'!K11*1.03</f>
        <v>0</v>
      </c>
      <c r="L11" s="83"/>
      <c r="M11" s="78">
        <f t="shared" si="1"/>
        <v>0</v>
      </c>
      <c r="N11" s="78"/>
      <c r="O11" s="78"/>
      <c r="P11" s="78">
        <f t="shared" si="2"/>
        <v>0</v>
      </c>
      <c r="Q11" s="78"/>
      <c r="R11" s="22"/>
    </row>
    <row r="12" spans="1:20" ht="12" customHeight="1">
      <c r="A12" s="15"/>
      <c r="B12" s="15"/>
      <c r="C12" s="1" t="e">
        <f>'Year 3'!C12</f>
        <v>#REF!</v>
      </c>
      <c r="E12" s="121">
        <f t="shared" si="0"/>
        <v>0</v>
      </c>
      <c r="F12" s="66"/>
      <c r="G12" s="123"/>
      <c r="H12" s="68"/>
      <c r="I12" s="125">
        <v>3</v>
      </c>
      <c r="J12" s="82"/>
      <c r="K12" s="127" t="e">
        <f>'Year 3'!K12*1.03</f>
        <v>#REF!</v>
      </c>
      <c r="L12" s="83"/>
      <c r="M12" s="78" t="e">
        <f t="shared" si="1"/>
        <v>#REF!</v>
      </c>
      <c r="N12" s="78"/>
      <c r="O12" s="78"/>
      <c r="P12" s="78" t="e">
        <f t="shared" si="2"/>
        <v>#REF!</v>
      </c>
      <c r="Q12" s="78"/>
      <c r="R12" s="16"/>
    </row>
    <row r="13" spans="1:20" ht="4.5" customHeight="1">
      <c r="A13" s="15"/>
      <c r="B13" s="15"/>
      <c r="E13" s="121"/>
      <c r="F13" s="66"/>
      <c r="G13" s="123"/>
      <c r="H13" s="68"/>
      <c r="I13" s="125"/>
      <c r="J13" s="82"/>
      <c r="K13" s="127"/>
      <c r="L13" s="83"/>
      <c r="M13" s="78"/>
      <c r="N13" s="78"/>
      <c r="O13" s="78"/>
      <c r="P13" s="78">
        <f t="shared" si="2"/>
        <v>0</v>
      </c>
      <c r="Q13" s="78"/>
      <c r="R13" s="16"/>
    </row>
    <row r="14" spans="1:20" ht="12" customHeight="1">
      <c r="A14" s="15"/>
      <c r="B14" s="15" t="s">
        <v>12</v>
      </c>
      <c r="E14" s="121"/>
      <c r="F14" s="66"/>
      <c r="G14" s="123"/>
      <c r="H14" s="68"/>
      <c r="I14" s="125"/>
      <c r="J14" s="82"/>
      <c r="K14" s="127"/>
      <c r="L14" s="83"/>
      <c r="M14" s="78"/>
      <c r="N14" s="78"/>
      <c r="O14" s="78"/>
      <c r="P14" s="78">
        <f t="shared" si="2"/>
        <v>0</v>
      </c>
      <c r="Q14" s="78"/>
      <c r="R14" s="23"/>
    </row>
    <row r="15" spans="1:20" ht="12" customHeight="1">
      <c r="A15" s="15"/>
      <c r="B15" s="15"/>
      <c r="C15" s="1" t="e">
        <f>'Year 3'!C15</f>
        <v>#REF!</v>
      </c>
      <c r="E15" s="121">
        <f t="shared" si="0"/>
        <v>0</v>
      </c>
      <c r="F15" s="66"/>
      <c r="G15" s="123"/>
      <c r="H15" s="68"/>
      <c r="I15" s="125">
        <v>9</v>
      </c>
      <c r="J15" s="82"/>
      <c r="K15" s="127" t="e">
        <f>'Year 3'!K15*1.03</f>
        <v>#REF!</v>
      </c>
      <c r="L15" s="83"/>
      <c r="M15" s="78" t="e">
        <f t="shared" si="1"/>
        <v>#REF!</v>
      </c>
      <c r="N15" s="78"/>
      <c r="O15" s="78"/>
      <c r="P15" s="78" t="e">
        <f>M15*0.37</f>
        <v>#REF!</v>
      </c>
      <c r="Q15" s="78"/>
      <c r="R15" s="23"/>
    </row>
    <row r="16" spans="1:20" ht="12" customHeight="1">
      <c r="A16" s="15"/>
      <c r="B16" s="15"/>
      <c r="C16" s="1">
        <f>'Year 3'!C16</f>
        <v>0</v>
      </c>
      <c r="E16" s="121">
        <f t="shared" si="0"/>
        <v>0</v>
      </c>
      <c r="F16" s="66"/>
      <c r="G16" s="123"/>
      <c r="H16" s="68"/>
      <c r="I16" s="125">
        <v>3</v>
      </c>
      <c r="J16" s="82"/>
      <c r="K16" s="127">
        <f>'Year 3'!K16*1.03</f>
        <v>0</v>
      </c>
      <c r="L16" s="83"/>
      <c r="M16" s="78">
        <f t="shared" si="1"/>
        <v>0</v>
      </c>
      <c r="N16" s="78"/>
      <c r="O16" s="78"/>
      <c r="P16" s="78">
        <f t="shared" si="2"/>
        <v>0</v>
      </c>
      <c r="Q16" s="78"/>
      <c r="R16" s="23"/>
    </row>
    <row r="17" spans="1:24" ht="4.5" customHeight="1">
      <c r="A17" s="15"/>
      <c r="B17" s="15"/>
      <c r="E17" s="121"/>
      <c r="F17" s="66"/>
      <c r="G17" s="123"/>
      <c r="H17" s="68"/>
      <c r="I17" s="125"/>
      <c r="J17" s="82"/>
      <c r="K17" s="127"/>
      <c r="L17" s="83"/>
      <c r="M17" s="78"/>
      <c r="N17" s="78"/>
      <c r="O17" s="78"/>
      <c r="P17" s="78">
        <f t="shared" si="2"/>
        <v>0</v>
      </c>
      <c r="Q17" s="78"/>
      <c r="R17" s="23"/>
    </row>
    <row r="18" spans="1:24" ht="12" customHeight="1">
      <c r="A18" s="15"/>
      <c r="B18" s="15" t="s">
        <v>12</v>
      </c>
      <c r="E18" s="121"/>
      <c r="F18" s="66"/>
      <c r="G18" s="123"/>
      <c r="H18" s="68"/>
      <c r="I18" s="125"/>
      <c r="J18" s="82"/>
      <c r="K18" s="127"/>
      <c r="L18" s="83"/>
      <c r="M18" s="78"/>
      <c r="N18" s="78"/>
      <c r="O18" s="78"/>
      <c r="P18" s="78">
        <f t="shared" si="2"/>
        <v>0</v>
      </c>
      <c r="Q18" s="78"/>
      <c r="R18" s="24"/>
    </row>
    <row r="19" spans="1:24" ht="12" customHeight="1">
      <c r="A19" s="15"/>
      <c r="B19" s="15"/>
      <c r="C19" s="1" t="e">
        <f>'Year 3'!C19</f>
        <v>#REF!</v>
      </c>
      <c r="E19" s="121">
        <f t="shared" si="0"/>
        <v>0</v>
      </c>
      <c r="F19" s="66"/>
      <c r="G19" s="123"/>
      <c r="H19" s="68"/>
      <c r="I19" s="125">
        <v>9</v>
      </c>
      <c r="J19" s="82"/>
      <c r="K19" s="127" t="e">
        <f>'Year 3'!K19*1.03</f>
        <v>#REF!</v>
      </c>
      <c r="L19" s="83"/>
      <c r="M19" s="78" t="e">
        <f t="shared" si="1"/>
        <v>#REF!</v>
      </c>
      <c r="N19" s="78"/>
      <c r="O19" s="78"/>
      <c r="P19" s="78" t="e">
        <f t="shared" si="2"/>
        <v>#REF!</v>
      </c>
      <c r="Q19" s="78"/>
      <c r="R19" s="23"/>
    </row>
    <row r="20" spans="1:24" ht="15" customHeight="1">
      <c r="A20" s="15"/>
      <c r="B20" s="15"/>
      <c r="C20" s="1">
        <f>'Year 3'!C20</f>
        <v>0</v>
      </c>
      <c r="E20" s="121">
        <f t="shared" si="0"/>
        <v>0</v>
      </c>
      <c r="F20" s="66"/>
      <c r="G20" s="123"/>
      <c r="H20" s="68"/>
      <c r="I20" s="125">
        <v>3</v>
      </c>
      <c r="J20" s="82"/>
      <c r="K20" s="127">
        <f>'Year 3'!K20*1.03</f>
        <v>0</v>
      </c>
      <c r="L20" s="83"/>
      <c r="M20" s="78">
        <f t="shared" si="1"/>
        <v>0</v>
      </c>
      <c r="N20" s="78"/>
      <c r="O20" s="78"/>
      <c r="P20" s="78">
        <f t="shared" si="2"/>
        <v>0</v>
      </c>
      <c r="Q20" s="78"/>
      <c r="R20" s="23"/>
    </row>
    <row r="21" spans="1:24" ht="4.5" customHeight="1">
      <c r="A21" s="15"/>
      <c r="B21" s="15"/>
      <c r="E21" s="121"/>
      <c r="F21" s="66"/>
      <c r="G21" s="123"/>
      <c r="H21" s="68"/>
      <c r="I21" s="125"/>
      <c r="J21" s="82"/>
      <c r="K21" s="127"/>
      <c r="L21" s="83"/>
      <c r="M21" s="78"/>
      <c r="N21" s="78"/>
      <c r="O21" s="78"/>
      <c r="P21" s="78">
        <f t="shared" si="2"/>
        <v>0</v>
      </c>
      <c r="Q21" s="78"/>
      <c r="R21" s="23"/>
    </row>
    <row r="22" spans="1:24" ht="12" customHeight="1">
      <c r="A22" s="15"/>
      <c r="B22" s="15" t="s">
        <v>12</v>
      </c>
      <c r="E22" s="121"/>
      <c r="F22" s="66"/>
      <c r="G22" s="123"/>
      <c r="H22" s="68"/>
      <c r="I22" s="125"/>
      <c r="J22" s="82"/>
      <c r="K22" s="127"/>
      <c r="L22" s="83"/>
      <c r="M22" s="78"/>
      <c r="N22" s="78"/>
      <c r="O22" s="78"/>
      <c r="P22" s="78">
        <f t="shared" si="2"/>
        <v>0</v>
      </c>
      <c r="Q22" s="78"/>
      <c r="R22" s="23"/>
    </row>
    <row r="23" spans="1:24" ht="14.25" customHeight="1">
      <c r="A23" s="15"/>
      <c r="B23" s="15"/>
      <c r="C23" s="1" t="s">
        <v>15</v>
      </c>
      <c r="E23" s="121">
        <f t="shared" si="0"/>
        <v>0</v>
      </c>
      <c r="F23" s="66"/>
      <c r="G23" s="123"/>
      <c r="H23" s="68"/>
      <c r="I23" s="125">
        <v>12</v>
      </c>
      <c r="J23" s="82"/>
      <c r="K23" s="127">
        <f>'Year 3'!K23*1.03</f>
        <v>0</v>
      </c>
      <c r="L23" s="83"/>
      <c r="M23" s="78">
        <f t="shared" si="1"/>
        <v>0</v>
      </c>
      <c r="N23" s="78"/>
      <c r="O23" s="78"/>
      <c r="P23" s="78">
        <f t="shared" si="2"/>
        <v>0</v>
      </c>
      <c r="Q23" s="78"/>
      <c r="R23" s="23"/>
    </row>
    <row r="24" spans="1:24" ht="12" hidden="1" customHeight="1">
      <c r="A24" s="15"/>
      <c r="B24" s="15"/>
      <c r="E24" s="121">
        <f t="shared" si="0"/>
        <v>0</v>
      </c>
      <c r="F24" s="66"/>
      <c r="G24" s="123"/>
      <c r="H24" s="68"/>
      <c r="I24" s="125"/>
      <c r="J24" s="82"/>
      <c r="K24" s="127" t="e">
        <f>'Year 3'!K24*1.03</f>
        <v>#REF!</v>
      </c>
      <c r="L24" s="83"/>
      <c r="M24" s="78" t="e">
        <f t="shared" si="1"/>
        <v>#REF!</v>
      </c>
      <c r="N24" s="78"/>
      <c r="O24" s="78"/>
      <c r="P24" s="78" t="e">
        <f t="shared" si="2"/>
        <v>#REF!</v>
      </c>
      <c r="Q24" s="78"/>
    </row>
    <row r="25" spans="1:24" ht="4.5" customHeight="1">
      <c r="A25" s="15"/>
      <c r="B25" s="15"/>
      <c r="E25" s="121"/>
      <c r="F25" s="66"/>
      <c r="G25" s="145"/>
      <c r="H25" s="68"/>
      <c r="I25" s="125"/>
      <c r="J25" s="82"/>
      <c r="K25" s="127"/>
      <c r="L25" s="83"/>
      <c r="M25" s="78"/>
      <c r="N25" s="78"/>
      <c r="O25" s="78"/>
      <c r="P25" s="78">
        <f t="shared" si="2"/>
        <v>0</v>
      </c>
      <c r="Q25" s="78"/>
    </row>
    <row r="26" spans="1:24" ht="13.5" customHeight="1">
      <c r="B26" s="15" t="s">
        <v>16</v>
      </c>
      <c r="E26" s="128" t="s">
        <v>17</v>
      </c>
      <c r="F26" s="28"/>
      <c r="G26" s="122"/>
      <c r="H26" s="28"/>
      <c r="I26" s="119" t="s">
        <v>18</v>
      </c>
      <c r="J26" s="28"/>
      <c r="K26" s="119" t="s">
        <v>6</v>
      </c>
      <c r="L26" s="28"/>
      <c r="M26" s="78"/>
      <c r="N26" s="78"/>
      <c r="O26" s="78"/>
      <c r="P26" s="78">
        <f t="shared" si="2"/>
        <v>0</v>
      </c>
      <c r="Q26" s="78"/>
      <c r="R26" s="146"/>
      <c r="S26" s="146"/>
      <c r="W26" s="2"/>
      <c r="X26" s="2"/>
    </row>
    <row r="27" spans="1:24" ht="12" customHeight="1">
      <c r="A27" s="15"/>
      <c r="B27" s="15"/>
      <c r="C27" s="1" t="e">
        <f>'Year 3'!C27</f>
        <v>#REF!</v>
      </c>
      <c r="E27" s="129">
        <v>0</v>
      </c>
      <c r="F27" s="63"/>
      <c r="G27" s="131"/>
      <c r="H27" s="68"/>
      <c r="I27" s="134"/>
      <c r="J27" s="18"/>
      <c r="K27" s="125" t="e">
        <f>'Year 3'!K27*1.03</f>
        <v>#REF!</v>
      </c>
      <c r="L27" s="77"/>
      <c r="M27" s="78" t="e">
        <f>K27*I27*E27</f>
        <v>#REF!</v>
      </c>
      <c r="N27" s="78"/>
      <c r="O27" s="78"/>
      <c r="P27" s="78" t="e">
        <f t="shared" si="2"/>
        <v>#REF!</v>
      </c>
      <c r="Q27" s="78"/>
      <c r="R27" s="146"/>
      <c r="S27" s="146"/>
      <c r="W27" s="2"/>
      <c r="X27" s="2"/>
    </row>
    <row r="28" spans="1:24" ht="4.5" customHeight="1">
      <c r="A28" s="15"/>
      <c r="B28" s="15"/>
      <c r="E28" s="118"/>
      <c r="F28" s="66"/>
      <c r="G28" s="71"/>
      <c r="H28" s="68"/>
      <c r="I28" s="82"/>
      <c r="J28" s="82"/>
      <c r="K28" s="83"/>
      <c r="L28" s="83"/>
      <c r="M28" s="105"/>
      <c r="N28" s="78"/>
      <c r="O28" s="78"/>
      <c r="P28" s="78"/>
      <c r="Q28" s="78"/>
    </row>
    <row r="29" spans="1:24" ht="12" customHeight="1">
      <c r="A29" s="1" t="s">
        <v>20</v>
      </c>
      <c r="E29" s="117"/>
      <c r="F29" s="66"/>
      <c r="G29" s="68"/>
      <c r="H29" s="68"/>
      <c r="I29" s="72"/>
      <c r="J29" s="72"/>
      <c r="K29" s="12"/>
      <c r="L29" s="12"/>
      <c r="M29" s="78"/>
      <c r="N29" s="78"/>
      <c r="O29" s="78" t="e">
        <f>SUM(M7:M27)</f>
        <v>#REF!</v>
      </c>
      <c r="P29" s="78"/>
      <c r="Q29" s="78"/>
      <c r="R29" s="14"/>
    </row>
    <row r="30" spans="1:24" ht="4.5" customHeight="1">
      <c r="A30" s="15"/>
      <c r="E30" s="117"/>
      <c r="F30" s="66"/>
      <c r="G30" s="68"/>
      <c r="H30" s="68"/>
      <c r="I30" s="72"/>
      <c r="J30" s="72"/>
      <c r="K30" s="12"/>
      <c r="L30" s="12"/>
      <c r="M30" s="78"/>
      <c r="N30" s="78"/>
      <c r="O30" s="78"/>
      <c r="P30" s="78"/>
      <c r="Q30" s="78"/>
      <c r="R30" s="14"/>
    </row>
    <row r="31" spans="1:24" ht="14.25" customHeight="1">
      <c r="A31" s="67" t="s">
        <v>21</v>
      </c>
      <c r="B31" s="67"/>
      <c r="C31" s="67"/>
      <c r="E31" s="119" t="s">
        <v>17</v>
      </c>
      <c r="F31" s="28"/>
      <c r="G31" s="119" t="s">
        <v>4</v>
      </c>
      <c r="H31" s="28"/>
      <c r="I31" s="119" t="s">
        <v>5</v>
      </c>
      <c r="J31" s="28"/>
      <c r="K31" s="119" t="s">
        <v>6</v>
      </c>
      <c r="L31" s="28"/>
      <c r="M31" s="78"/>
      <c r="N31" s="78"/>
      <c r="O31" s="78"/>
      <c r="P31" s="78"/>
      <c r="Q31" s="78"/>
    </row>
    <row r="32" spans="1:24" ht="12" customHeight="1">
      <c r="B32" s="15" t="str">
        <f>'Year 3'!B32</f>
        <v>Postdoctoral associate</v>
      </c>
      <c r="E32" s="140"/>
      <c r="F32" s="73"/>
      <c r="G32" s="130"/>
      <c r="H32" s="74"/>
      <c r="I32" s="132"/>
      <c r="J32" s="75"/>
      <c r="K32" s="135"/>
      <c r="L32" s="12"/>
      <c r="M32" s="78"/>
      <c r="N32" s="78"/>
      <c r="O32" s="78"/>
      <c r="P32" s="78"/>
      <c r="Q32" s="78"/>
      <c r="R32" s="25"/>
    </row>
    <row r="33" spans="1:20" ht="14.25" customHeight="1">
      <c r="A33" s="15"/>
      <c r="B33" s="15"/>
      <c r="C33" s="1" t="s">
        <v>19</v>
      </c>
      <c r="E33" s="141"/>
      <c r="F33" s="63"/>
      <c r="G33" s="123"/>
      <c r="H33" s="68"/>
      <c r="I33" s="125">
        <v>12</v>
      </c>
      <c r="J33" s="82"/>
      <c r="K33" s="127">
        <f>'Year 3'!K33*1.03</f>
        <v>0</v>
      </c>
      <c r="L33" s="83"/>
      <c r="M33" s="78">
        <f>K33*I33*G33*E33</f>
        <v>0</v>
      </c>
      <c r="N33" s="78"/>
      <c r="O33" s="78"/>
      <c r="P33" s="78">
        <f>M33*0.37</f>
        <v>0</v>
      </c>
      <c r="Q33" s="78"/>
      <c r="R33" s="2"/>
    </row>
    <row r="34" spans="1:20" ht="4.5" customHeight="1">
      <c r="A34" s="15"/>
      <c r="B34" s="15"/>
      <c r="E34" s="141"/>
      <c r="F34" s="63"/>
      <c r="G34" s="123"/>
      <c r="H34" s="68"/>
      <c r="I34" s="125"/>
      <c r="J34" s="82"/>
      <c r="K34" s="127"/>
      <c r="L34" s="83"/>
      <c r="M34" s="78"/>
      <c r="N34" s="78"/>
      <c r="O34" s="78"/>
      <c r="P34" s="78">
        <f t="shared" ref="P34" si="3">M34*0.35</f>
        <v>0</v>
      </c>
      <c r="Q34" s="78"/>
      <c r="R34" s="2"/>
    </row>
    <row r="35" spans="1:20" ht="14.25" customHeight="1">
      <c r="B35" s="15" t="str">
        <f>'Year 3'!B35</f>
        <v>Technician(s)</v>
      </c>
      <c r="E35" s="140"/>
      <c r="F35" s="73"/>
      <c r="G35" s="130"/>
      <c r="H35" s="74"/>
      <c r="I35" s="133"/>
      <c r="J35" s="84"/>
      <c r="K35" s="127"/>
      <c r="L35" s="83"/>
      <c r="M35" s="78"/>
      <c r="N35" s="78"/>
      <c r="O35" s="78"/>
      <c r="P35" s="78">
        <f>M35*0.37</f>
        <v>0</v>
      </c>
      <c r="Q35" s="78"/>
      <c r="R35" s="2"/>
    </row>
    <row r="36" spans="1:20" ht="12" customHeight="1">
      <c r="A36" s="15"/>
      <c r="B36" s="15"/>
      <c r="C36" s="1" t="s">
        <v>19</v>
      </c>
      <c r="E36" s="141"/>
      <c r="F36" s="63"/>
      <c r="G36" s="123"/>
      <c r="H36" s="68"/>
      <c r="I36" s="125">
        <v>12</v>
      </c>
      <c r="J36" s="82"/>
      <c r="K36" s="127">
        <f>'Year 3'!K36*1.03</f>
        <v>0</v>
      </c>
      <c r="L36" s="83"/>
      <c r="M36" s="78">
        <f>K36*I36*G36*E36</f>
        <v>0</v>
      </c>
      <c r="N36" s="78"/>
      <c r="O36" s="78"/>
      <c r="P36" s="78">
        <f>M36*0.37</f>
        <v>0</v>
      </c>
      <c r="Q36" s="78"/>
      <c r="R36" s="2"/>
    </row>
    <row r="37" spans="1:20" ht="4.5" customHeight="1">
      <c r="A37" s="15"/>
      <c r="B37" s="15"/>
      <c r="E37" s="141"/>
      <c r="F37" s="63"/>
      <c r="G37" s="123"/>
      <c r="H37" s="68"/>
      <c r="I37" s="125"/>
      <c r="J37" s="82"/>
      <c r="K37" s="127"/>
      <c r="L37" s="83"/>
      <c r="M37" s="78"/>
      <c r="N37" s="78"/>
      <c r="O37" s="78"/>
      <c r="P37" s="78"/>
      <c r="Q37" s="78"/>
      <c r="R37" s="2"/>
    </row>
    <row r="38" spans="1:20" ht="12" customHeight="1">
      <c r="B38" s="15" t="str">
        <f>'Year 3'!B38</f>
        <v>Graduate student(s)</v>
      </c>
      <c r="E38" s="141"/>
      <c r="F38" s="63"/>
      <c r="G38" s="123"/>
      <c r="H38" s="68"/>
      <c r="I38" s="125"/>
      <c r="J38" s="82"/>
      <c r="K38" s="127"/>
      <c r="L38" s="83"/>
      <c r="M38" s="78"/>
      <c r="N38" s="78"/>
      <c r="O38" s="78"/>
      <c r="P38" s="78"/>
      <c r="Q38" s="78"/>
      <c r="R38" s="26" t="s">
        <v>23</v>
      </c>
      <c r="S38" s="26" t="s">
        <v>24</v>
      </c>
    </row>
    <row r="39" spans="1:20" s="10" customFormat="1" ht="12.75">
      <c r="A39" s="15"/>
      <c r="B39" s="15"/>
      <c r="C39" s="1" t="s">
        <v>25</v>
      </c>
      <c r="D39" s="1"/>
      <c r="E39" s="141"/>
      <c r="F39" s="63"/>
      <c r="G39" s="123"/>
      <c r="H39" s="68"/>
      <c r="I39" s="251">
        <v>9</v>
      </c>
      <c r="J39" s="82"/>
      <c r="K39" s="127">
        <f>'Year 3'!K39*1.03</f>
        <v>1011</v>
      </c>
      <c r="L39" s="83"/>
      <c r="M39" s="78">
        <f>K39*I39*G39*E39</f>
        <v>0</v>
      </c>
      <c r="N39" s="78"/>
      <c r="O39" s="78"/>
      <c r="P39" s="78">
        <f>M39*0.07</f>
        <v>0</v>
      </c>
      <c r="Q39" s="78" t="s">
        <v>26</v>
      </c>
      <c r="R39" s="108">
        <f>M39*(G39&lt;=0.75)</f>
        <v>0</v>
      </c>
      <c r="S39" s="108">
        <f>M39*(G39&gt;0.75)</f>
        <v>0</v>
      </c>
      <c r="T39" s="1"/>
    </row>
    <row r="40" spans="1:20" ht="12" customHeight="1">
      <c r="A40" s="15"/>
      <c r="B40" s="15"/>
      <c r="C40" s="1" t="s">
        <v>11</v>
      </c>
      <c r="E40" s="141"/>
      <c r="F40" s="63"/>
      <c r="G40" s="123"/>
      <c r="H40" s="68"/>
      <c r="I40" s="251">
        <v>3</v>
      </c>
      <c r="J40" s="82"/>
      <c r="K40" s="127">
        <f>'Year 3'!K40*1.03</f>
        <v>1011</v>
      </c>
      <c r="L40" s="83"/>
      <c r="M40" s="78">
        <f>K40*I40*G40*E40</f>
        <v>0</v>
      </c>
      <c r="N40" s="78"/>
      <c r="O40" s="78"/>
      <c r="P40" s="78">
        <f>IF(G40&gt;0.75,M40*0.15,M40*0.07)</f>
        <v>0</v>
      </c>
      <c r="Q40" s="78">
        <f>M39+M40</f>
        <v>0</v>
      </c>
      <c r="R40" s="108">
        <f>M40*(G40&lt;=0.75)</f>
        <v>0</v>
      </c>
      <c r="S40" s="108">
        <f>M40*(G40&gt;0.75)</f>
        <v>0</v>
      </c>
    </row>
    <row r="41" spans="1:20" ht="4.5" customHeight="1">
      <c r="A41" s="15"/>
      <c r="B41" s="15"/>
      <c r="E41" s="125"/>
      <c r="F41" s="63"/>
      <c r="G41" s="123"/>
      <c r="H41" s="68"/>
      <c r="I41" s="125"/>
      <c r="J41" s="82"/>
      <c r="K41" s="127"/>
      <c r="L41" s="83"/>
      <c r="M41" s="78"/>
      <c r="N41" s="78"/>
      <c r="O41" s="78"/>
      <c r="P41" s="78"/>
      <c r="Q41" s="78"/>
      <c r="R41" s="108"/>
      <c r="S41" s="108"/>
      <c r="T41" s="10"/>
    </row>
    <row r="42" spans="1:20" ht="12" customHeight="1">
      <c r="B42" s="15" t="str">
        <f>'Year 3'!B42</f>
        <v>Undergraduate student(s) or GAs</v>
      </c>
      <c r="E42" s="119" t="s">
        <v>17</v>
      </c>
      <c r="F42" s="28"/>
      <c r="G42" s="122"/>
      <c r="H42" s="28"/>
      <c r="I42" s="119" t="s">
        <v>18</v>
      </c>
      <c r="J42" s="28"/>
      <c r="K42" s="119" t="s">
        <v>6</v>
      </c>
      <c r="L42" s="28"/>
      <c r="M42" s="78"/>
      <c r="N42" s="78"/>
      <c r="O42" s="78"/>
      <c r="P42" s="78"/>
      <c r="Q42" s="78" t="s">
        <v>27</v>
      </c>
      <c r="R42" s="108">
        <f>M42*(G42&lt;=0.75)</f>
        <v>0</v>
      </c>
      <c r="S42" s="108">
        <f>M42*(G42&gt;0.75)</f>
        <v>0</v>
      </c>
    </row>
    <row r="43" spans="1:20" ht="12" customHeight="1">
      <c r="A43" s="15"/>
      <c r="B43" s="15"/>
      <c r="C43" s="1" t="s">
        <v>19</v>
      </c>
      <c r="E43" s="141"/>
      <c r="F43" s="63"/>
      <c r="G43" s="131"/>
      <c r="H43" s="68"/>
      <c r="I43" s="134"/>
      <c r="J43" s="18"/>
      <c r="K43" s="253">
        <v>0</v>
      </c>
      <c r="L43" s="77"/>
      <c r="M43" s="78">
        <f>K43*I43*E43</f>
        <v>0</v>
      </c>
      <c r="N43" s="78"/>
      <c r="O43" s="78"/>
      <c r="P43" s="78">
        <f>M43*0.07</f>
        <v>0</v>
      </c>
      <c r="Q43" s="296">
        <f>I43/2080</f>
        <v>0</v>
      </c>
      <c r="R43" s="108">
        <f>M43</f>
        <v>0</v>
      </c>
      <c r="S43" s="108"/>
    </row>
    <row r="44" spans="1:20" s="33" customFormat="1" ht="4.5" customHeight="1">
      <c r="A44" s="15"/>
      <c r="B44" s="15"/>
      <c r="C44" s="1"/>
      <c r="D44" s="1"/>
      <c r="E44" s="138"/>
      <c r="F44" s="63"/>
      <c r="G44" s="131"/>
      <c r="H44" s="68"/>
      <c r="I44" s="134"/>
      <c r="J44" s="18"/>
      <c r="K44" s="129"/>
      <c r="L44" s="77"/>
      <c r="M44" s="78"/>
      <c r="N44" s="78"/>
      <c r="O44" s="78"/>
      <c r="P44" s="78"/>
      <c r="Q44" s="78"/>
      <c r="R44" s="108"/>
      <c r="S44" s="108"/>
      <c r="T44" s="1"/>
    </row>
    <row r="45" spans="1:20" s="10" customFormat="1" ht="12.75">
      <c r="A45" s="1"/>
      <c r="B45" s="15" t="str">
        <f>'Year 3'!B45</f>
        <v>Administrative assistant</v>
      </c>
      <c r="C45" s="1"/>
      <c r="D45" s="1"/>
      <c r="E45" s="119" t="s">
        <v>17</v>
      </c>
      <c r="F45" s="28"/>
      <c r="G45" s="119" t="s">
        <v>4</v>
      </c>
      <c r="H45" s="28"/>
      <c r="I45" s="119" t="s">
        <v>5</v>
      </c>
      <c r="J45" s="28"/>
      <c r="K45" s="119" t="s">
        <v>6</v>
      </c>
      <c r="L45" s="28"/>
      <c r="M45" s="78"/>
      <c r="N45" s="78"/>
      <c r="O45" s="78"/>
      <c r="P45" s="78"/>
      <c r="Q45" s="78"/>
      <c r="R45" s="88"/>
      <c r="S45" s="109"/>
      <c r="T45" s="1"/>
    </row>
    <row r="46" spans="1:20" s="10" customFormat="1" ht="12" customHeight="1">
      <c r="A46" s="15"/>
      <c r="B46" s="15"/>
      <c r="C46" s="1" t="s">
        <v>19</v>
      </c>
      <c r="D46" s="1"/>
      <c r="E46" s="141"/>
      <c r="F46" s="63"/>
      <c r="G46" s="123"/>
      <c r="H46" s="68"/>
      <c r="I46" s="125"/>
      <c r="J46" s="18"/>
      <c r="K46" s="127">
        <f>'Year 3'!K46*1.03</f>
        <v>0</v>
      </c>
      <c r="L46" s="12"/>
      <c r="M46" s="78">
        <f>K46*I46*G46*E46</f>
        <v>0</v>
      </c>
      <c r="N46" s="78"/>
      <c r="O46" s="78"/>
      <c r="P46" s="78">
        <f>M46*0.37</f>
        <v>0</v>
      </c>
      <c r="Q46" s="78"/>
      <c r="R46" s="88"/>
      <c r="S46" s="109"/>
      <c r="T46" s="33"/>
    </row>
    <row r="47" spans="1:20" s="10" customFormat="1" ht="4.5" customHeight="1">
      <c r="A47" s="15"/>
      <c r="B47" s="15"/>
      <c r="C47" s="1"/>
      <c r="D47" s="1"/>
      <c r="E47" s="141"/>
      <c r="F47" s="63"/>
      <c r="G47" s="123"/>
      <c r="H47" s="68"/>
      <c r="I47" s="125"/>
      <c r="J47" s="18"/>
      <c r="K47" s="127"/>
      <c r="L47" s="12"/>
      <c r="M47" s="78"/>
      <c r="N47" s="78"/>
      <c r="O47" s="78"/>
      <c r="P47" s="78"/>
      <c r="Q47" s="78"/>
      <c r="R47" s="88"/>
      <c r="S47" s="109"/>
    </row>
    <row r="48" spans="1:20" s="10" customFormat="1" ht="12" customHeight="1">
      <c r="A48" s="1"/>
      <c r="B48" s="15" t="str">
        <f>'Year 3'!B48</f>
        <v>Other personnel</v>
      </c>
      <c r="C48" s="1"/>
      <c r="D48" s="1"/>
      <c r="E48" s="140"/>
      <c r="F48" s="73"/>
      <c r="G48" s="130"/>
      <c r="H48" s="74"/>
      <c r="I48" s="133"/>
      <c r="J48" s="76"/>
      <c r="K48" s="127"/>
      <c r="L48" s="12"/>
      <c r="M48" s="78"/>
      <c r="N48" s="78"/>
      <c r="O48" s="78"/>
      <c r="P48" s="78"/>
      <c r="Q48" s="78"/>
      <c r="R48" s="88"/>
      <c r="S48" s="109"/>
    </row>
    <row r="49" spans="1:20" ht="12" customHeight="1">
      <c r="A49" s="15"/>
      <c r="B49" s="15"/>
      <c r="C49" s="1" t="s">
        <v>19</v>
      </c>
      <c r="E49" s="141"/>
      <c r="F49" s="63"/>
      <c r="G49" s="142"/>
      <c r="H49" s="68"/>
      <c r="I49" s="125"/>
      <c r="J49" s="18"/>
      <c r="K49" s="127">
        <f>'Year 3'!K49*1.03</f>
        <v>0</v>
      </c>
      <c r="L49" s="12"/>
      <c r="M49" s="78">
        <f>K49*I49*G49*E49</f>
        <v>0</v>
      </c>
      <c r="N49" s="78"/>
      <c r="O49" s="78"/>
      <c r="P49" s="78">
        <f>M49*0.37</f>
        <v>0</v>
      </c>
      <c r="Q49" s="78"/>
      <c r="R49" s="88"/>
      <c r="S49" s="109"/>
      <c r="T49" s="10"/>
    </row>
    <row r="50" spans="1:20" s="10" customFormat="1" ht="4.5" customHeight="1">
      <c r="A50" s="15"/>
      <c r="B50" s="15"/>
      <c r="C50" s="1"/>
      <c r="D50" s="1"/>
      <c r="E50" s="81"/>
      <c r="F50" s="63"/>
      <c r="G50" s="71"/>
      <c r="H50" s="68"/>
      <c r="I50" s="18"/>
      <c r="J50" s="18"/>
      <c r="K50" s="12"/>
      <c r="L50" s="12"/>
      <c r="M50" s="105"/>
      <c r="N50" s="78"/>
      <c r="O50" s="78"/>
      <c r="P50" s="78"/>
      <c r="Q50" s="78"/>
      <c r="R50" s="88"/>
      <c r="S50" s="109"/>
    </row>
    <row r="51" spans="1:20" s="47" customFormat="1" ht="14.25" customHeight="1">
      <c r="A51" s="1" t="s">
        <v>29</v>
      </c>
      <c r="B51" s="1"/>
      <c r="C51" s="1"/>
      <c r="D51" s="1"/>
      <c r="E51" s="28"/>
      <c r="F51" s="28"/>
      <c r="G51" s="7"/>
      <c r="H51" s="7"/>
      <c r="I51" s="29"/>
      <c r="J51" s="29"/>
      <c r="K51" s="17"/>
      <c r="L51" s="17"/>
      <c r="M51" s="78"/>
      <c r="N51" s="78"/>
      <c r="O51" s="78">
        <f>SUM(M32:M49)</f>
        <v>0</v>
      </c>
      <c r="P51" s="78"/>
      <c r="Q51" s="78"/>
      <c r="R51" s="78"/>
      <c r="S51" s="109"/>
      <c r="T51" s="1"/>
    </row>
    <row r="52" spans="1:20" ht="4.5" customHeight="1">
      <c r="A52" s="15"/>
      <c r="E52" s="28"/>
      <c r="F52" s="28"/>
      <c r="G52" s="7"/>
      <c r="H52" s="7"/>
      <c r="I52" s="29"/>
      <c r="J52" s="29"/>
      <c r="K52" s="17"/>
      <c r="L52" s="17"/>
      <c r="M52" s="78"/>
      <c r="N52" s="78"/>
      <c r="O52" s="105"/>
      <c r="P52" s="78"/>
      <c r="Q52" s="78"/>
      <c r="R52" s="78"/>
      <c r="S52" s="109"/>
      <c r="T52" s="10"/>
    </row>
    <row r="53" spans="1:20" ht="12" customHeight="1">
      <c r="A53" s="15"/>
      <c r="B53" s="30" t="s">
        <v>30</v>
      </c>
      <c r="C53" s="30"/>
      <c r="D53" s="30"/>
      <c r="E53" s="7"/>
      <c r="F53" s="7"/>
      <c r="G53" s="7"/>
      <c r="H53" s="7"/>
      <c r="I53" s="31"/>
      <c r="J53" s="31"/>
      <c r="K53" s="17"/>
      <c r="L53" s="17"/>
      <c r="M53" s="78"/>
      <c r="N53" s="78"/>
      <c r="O53" s="78" t="e">
        <f>SUM(O29+O51)</f>
        <v>#REF!</v>
      </c>
      <c r="P53" s="78"/>
      <c r="Q53" s="78"/>
      <c r="R53" s="78"/>
      <c r="S53" s="109"/>
      <c r="T53" s="47"/>
    </row>
    <row r="54" spans="1:20" ht="12" customHeight="1">
      <c r="A54" s="4" t="s">
        <v>31</v>
      </c>
      <c r="B54" s="10"/>
      <c r="C54" s="5"/>
      <c r="D54" s="5"/>
      <c r="E54" s="5"/>
      <c r="F54" s="5"/>
      <c r="G54" s="5"/>
      <c r="H54" s="5"/>
      <c r="I54" s="6"/>
      <c r="J54" s="6"/>
      <c r="K54" s="17"/>
      <c r="L54" s="17"/>
      <c r="M54" s="78"/>
      <c r="N54" s="78"/>
      <c r="O54" s="78"/>
      <c r="P54" s="78"/>
      <c r="Q54" s="78"/>
      <c r="R54" s="103"/>
      <c r="S54" s="110"/>
    </row>
    <row r="55" spans="1:20" ht="12" customHeight="1">
      <c r="A55" s="15"/>
      <c r="B55" s="1" t="s">
        <v>32</v>
      </c>
      <c r="C55" s="30"/>
      <c r="D55" s="30"/>
      <c r="E55" s="7"/>
      <c r="F55" s="7"/>
      <c r="G55" s="7"/>
      <c r="H55" s="7"/>
      <c r="I55" s="31"/>
      <c r="J55" s="31"/>
      <c r="K55" s="17"/>
      <c r="L55" s="17"/>
      <c r="M55" s="78" t="e">
        <f>0.37*(O29+M33+M36+M46+M49)</f>
        <v>#REF!</v>
      </c>
      <c r="N55" s="78"/>
      <c r="O55" s="78"/>
      <c r="P55" s="78"/>
      <c r="Q55" s="78"/>
      <c r="R55" s="78"/>
      <c r="S55" s="111"/>
    </row>
    <row r="56" spans="1:20" ht="12" customHeight="1">
      <c r="A56" s="15"/>
      <c r="B56" s="1" t="s">
        <v>33</v>
      </c>
      <c r="C56" s="30"/>
      <c r="D56" s="30"/>
      <c r="E56" s="7"/>
      <c r="F56" s="7"/>
      <c r="G56" s="7"/>
      <c r="H56" s="7"/>
      <c r="I56" s="31"/>
      <c r="J56" s="31"/>
      <c r="K56" s="17"/>
      <c r="L56" s="17"/>
      <c r="M56" s="78">
        <f>S56*0.15</f>
        <v>0</v>
      </c>
      <c r="N56" s="78"/>
      <c r="O56" s="78"/>
      <c r="P56" s="78"/>
      <c r="Q56" s="78"/>
      <c r="R56" s="112"/>
      <c r="S56" s="78">
        <f>SUM(S39:S55)</f>
        <v>0</v>
      </c>
    </row>
    <row r="57" spans="1:20" ht="12" customHeight="1">
      <c r="A57" s="15"/>
      <c r="B57" s="1" t="s">
        <v>34</v>
      </c>
      <c r="C57" s="30"/>
      <c r="D57" s="30"/>
      <c r="E57" s="7"/>
      <c r="F57" s="7"/>
      <c r="G57" s="7"/>
      <c r="H57" s="7"/>
      <c r="I57" s="31"/>
      <c r="J57" s="31"/>
      <c r="K57" s="17"/>
      <c r="L57" s="17"/>
      <c r="M57" s="78">
        <f>R57*0.07</f>
        <v>0</v>
      </c>
      <c r="N57" s="78"/>
      <c r="O57" s="78"/>
      <c r="P57" s="78"/>
      <c r="Q57" s="78"/>
      <c r="R57" s="78">
        <f>SUM(R39:R56)</f>
        <v>0</v>
      </c>
      <c r="S57" s="78"/>
    </row>
    <row r="58" spans="1:20" ht="4.5" customHeight="1">
      <c r="A58" s="15"/>
      <c r="C58" s="30"/>
      <c r="D58" s="30"/>
      <c r="E58" s="7"/>
      <c r="F58" s="7"/>
      <c r="G58" s="7"/>
      <c r="H58" s="7"/>
      <c r="I58" s="31"/>
      <c r="J58" s="31"/>
      <c r="K58" s="17"/>
      <c r="L58" s="17"/>
      <c r="M58" s="105"/>
      <c r="N58" s="78"/>
      <c r="O58" s="78"/>
      <c r="P58" s="78"/>
      <c r="Q58" s="78"/>
      <c r="R58" s="78"/>
      <c r="S58" s="78"/>
    </row>
    <row r="59" spans="1:20" ht="12" customHeight="1">
      <c r="A59" s="15"/>
      <c r="B59" s="1" t="s">
        <v>35</v>
      </c>
      <c r="C59" s="30"/>
      <c r="D59" s="30"/>
      <c r="E59" s="7"/>
      <c r="F59" s="7"/>
      <c r="G59" s="7"/>
      <c r="H59" s="7"/>
      <c r="I59" s="31"/>
      <c r="J59" s="31"/>
      <c r="K59" s="17"/>
      <c r="L59" s="17"/>
      <c r="M59" s="78"/>
      <c r="N59" s="78"/>
      <c r="O59" s="105" t="e">
        <f>SUM(M55:M57)</f>
        <v>#REF!</v>
      </c>
      <c r="P59" s="78"/>
      <c r="Q59" s="78"/>
    </row>
    <row r="60" spans="1:20" ht="12" customHeight="1">
      <c r="A60" s="32"/>
      <c r="B60" s="33" t="s">
        <v>36</v>
      </c>
      <c r="C60" s="34"/>
      <c r="D60" s="34"/>
      <c r="E60" s="35"/>
      <c r="F60" s="35"/>
      <c r="G60" s="35"/>
      <c r="H60" s="35"/>
      <c r="I60" s="36"/>
      <c r="J60" s="36"/>
      <c r="K60" s="37"/>
      <c r="L60" s="37"/>
      <c r="M60" s="79"/>
      <c r="N60" s="79"/>
      <c r="O60" s="79"/>
      <c r="P60" s="99"/>
      <c r="Q60" s="78" t="e">
        <f>O53+O59</f>
        <v>#REF!</v>
      </c>
    </row>
    <row r="61" spans="1:20" s="47" customFormat="1" ht="20.25" customHeight="1">
      <c r="A61" s="4" t="s">
        <v>37</v>
      </c>
      <c r="B61" s="10"/>
      <c r="C61" s="5"/>
      <c r="D61" s="5"/>
      <c r="E61" s="5"/>
      <c r="F61" s="5"/>
      <c r="G61" s="5"/>
      <c r="H61" s="5"/>
      <c r="I61" s="6"/>
      <c r="J61" s="6"/>
      <c r="K61" s="17"/>
      <c r="L61" s="17"/>
      <c r="M61" s="78"/>
      <c r="N61" s="78"/>
      <c r="O61" s="78"/>
      <c r="P61" s="78"/>
      <c r="Q61" s="78"/>
      <c r="R61" s="10"/>
      <c r="S61" s="1"/>
      <c r="T61" s="1"/>
    </row>
    <row r="62" spans="1:20" ht="12" customHeight="1">
      <c r="A62" s="4"/>
      <c r="B62" s="38">
        <v>1</v>
      </c>
      <c r="C62" s="39" t="s">
        <v>38</v>
      </c>
      <c r="D62" s="39"/>
      <c r="E62" s="39"/>
      <c r="F62" s="39"/>
      <c r="G62" s="39"/>
      <c r="H62" s="39"/>
      <c r="I62" s="40"/>
      <c r="J62" s="40"/>
      <c r="K62" s="41"/>
      <c r="L62" s="41"/>
      <c r="M62" s="78"/>
      <c r="N62" s="78"/>
      <c r="O62" s="78">
        <v>0</v>
      </c>
      <c r="P62" s="78"/>
      <c r="Q62" s="78"/>
      <c r="R62" s="14"/>
    </row>
    <row r="63" spans="1:20" ht="12" customHeight="1">
      <c r="A63" s="4"/>
      <c r="B63" s="38">
        <v>2</v>
      </c>
      <c r="C63" s="39"/>
      <c r="D63" s="39"/>
      <c r="E63" s="39"/>
      <c r="F63" s="39"/>
      <c r="G63" s="39"/>
      <c r="H63" s="39"/>
      <c r="I63" s="40"/>
      <c r="J63" s="40"/>
      <c r="K63" s="41"/>
      <c r="L63" s="41"/>
      <c r="M63" s="78"/>
      <c r="N63" s="78"/>
      <c r="O63" s="78">
        <v>0</v>
      </c>
      <c r="P63" s="78"/>
      <c r="Q63" s="78"/>
      <c r="R63" s="14"/>
      <c r="S63" s="47"/>
      <c r="T63" s="47"/>
    </row>
    <row r="64" spans="1:20" ht="12" customHeight="1">
      <c r="A64" s="4"/>
      <c r="B64" s="38">
        <v>3</v>
      </c>
      <c r="C64" s="39"/>
      <c r="D64" s="39"/>
      <c r="E64" s="39"/>
      <c r="F64" s="39"/>
      <c r="G64" s="39"/>
      <c r="H64" s="39"/>
      <c r="I64" s="40"/>
      <c r="J64" s="40"/>
      <c r="K64" s="41"/>
      <c r="L64" s="41"/>
      <c r="M64" s="78"/>
      <c r="N64" s="78"/>
      <c r="O64" s="78">
        <v>0</v>
      </c>
      <c r="P64" s="78"/>
      <c r="Q64" s="78"/>
      <c r="R64" s="10"/>
    </row>
    <row r="65" spans="1:20" ht="4.5" customHeight="1">
      <c r="A65" s="4"/>
      <c r="B65" s="38"/>
      <c r="C65" s="39"/>
      <c r="D65" s="39"/>
      <c r="E65" s="39"/>
      <c r="F65" s="39"/>
      <c r="G65" s="39"/>
      <c r="H65" s="39"/>
      <c r="I65" s="40"/>
      <c r="J65" s="40"/>
      <c r="K65" s="41"/>
      <c r="L65" s="41"/>
      <c r="M65" s="78"/>
      <c r="N65" s="78"/>
      <c r="O65" s="105"/>
      <c r="P65" s="78"/>
      <c r="Q65" s="78"/>
      <c r="R65" s="10"/>
    </row>
    <row r="66" spans="1:20" ht="12" customHeight="1">
      <c r="A66" s="32"/>
      <c r="B66" s="33" t="s">
        <v>39</v>
      </c>
      <c r="C66" s="33"/>
      <c r="D66" s="33"/>
      <c r="E66" s="35"/>
      <c r="F66" s="35"/>
      <c r="G66" s="35"/>
      <c r="H66" s="35"/>
      <c r="I66" s="36"/>
      <c r="J66" s="36"/>
      <c r="K66" s="37"/>
      <c r="L66" s="37"/>
      <c r="M66" s="79"/>
      <c r="N66" s="79"/>
      <c r="O66" s="79"/>
      <c r="P66" s="99"/>
      <c r="Q66" s="78">
        <f>SUM(O62:O64)</f>
        <v>0</v>
      </c>
    </row>
    <row r="67" spans="1:20" ht="12" customHeight="1">
      <c r="A67" s="4" t="s">
        <v>40</v>
      </c>
      <c r="B67" s="10"/>
      <c r="C67" s="5"/>
      <c r="D67" s="5"/>
      <c r="E67" s="5"/>
      <c r="F67" s="5"/>
      <c r="G67" s="5"/>
      <c r="H67" s="5"/>
      <c r="I67" s="6"/>
      <c r="J67" s="6"/>
      <c r="K67" s="5"/>
      <c r="L67" s="5"/>
      <c r="M67" s="7"/>
      <c r="N67" s="7"/>
      <c r="O67" s="8"/>
      <c r="P67" s="8"/>
      <c r="Q67" s="9"/>
      <c r="R67" s="10"/>
    </row>
    <row r="68" spans="1:20" ht="12" customHeight="1">
      <c r="A68" s="42"/>
      <c r="B68" s="42" t="str">
        <f>'Year 3'!B68</f>
        <v>Total travel</v>
      </c>
      <c r="C68" s="43"/>
      <c r="D68" s="43"/>
      <c r="E68" s="44"/>
      <c r="F68" s="44"/>
      <c r="G68" s="44"/>
      <c r="H68" s="44"/>
      <c r="I68" s="45"/>
      <c r="J68" s="45"/>
      <c r="K68" s="44"/>
      <c r="L68" s="44"/>
      <c r="M68" s="46"/>
      <c r="N68" s="46"/>
      <c r="O68" s="91" t="e">
        <f>SUM('Travel Worksheet'!P135:P146)</f>
        <v>#REF!</v>
      </c>
      <c r="P68" s="91"/>
      <c r="Q68" s="48"/>
      <c r="R68" s="47"/>
    </row>
    <row r="69" spans="1:20" s="10" customFormat="1" ht="12.75">
      <c r="A69" s="51"/>
      <c r="B69" s="42" t="e">
        <f>'Year 3'!B69</f>
        <v>#REF!</v>
      </c>
      <c r="C69" s="1"/>
      <c r="D69" s="43"/>
      <c r="E69" s="89"/>
      <c r="F69" s="89"/>
      <c r="G69" s="89"/>
      <c r="H69" s="89"/>
      <c r="I69" s="82"/>
      <c r="J69" s="82"/>
      <c r="K69" s="89"/>
      <c r="L69" s="89"/>
      <c r="M69" s="90"/>
      <c r="N69" s="90"/>
      <c r="O69" s="91">
        <f>'Travel Worksheet'!P157</f>
        <v>0</v>
      </c>
      <c r="P69" s="91"/>
      <c r="Q69" s="91"/>
      <c r="R69" s="47"/>
      <c r="S69" s="1"/>
      <c r="T69" s="1"/>
    </row>
    <row r="70" spans="1:20" ht="4.5" customHeight="1">
      <c r="A70" s="15"/>
      <c r="B70" s="15"/>
      <c r="E70" s="78"/>
      <c r="F70" s="78"/>
      <c r="G70" s="78"/>
      <c r="H70" s="78"/>
      <c r="I70" s="87"/>
      <c r="J70" s="87"/>
      <c r="K70" s="78"/>
      <c r="L70" s="78"/>
      <c r="M70" s="88"/>
      <c r="N70" s="88"/>
      <c r="O70" s="105"/>
      <c r="P70" s="78"/>
      <c r="Q70" s="86"/>
    </row>
    <row r="71" spans="1:20" ht="12" customHeight="1">
      <c r="A71" s="32"/>
      <c r="B71" s="33" t="s">
        <v>42</v>
      </c>
      <c r="C71" s="33"/>
      <c r="D71" s="33"/>
      <c r="E71" s="94"/>
      <c r="F71" s="94"/>
      <c r="G71" s="94"/>
      <c r="H71" s="94"/>
      <c r="I71" s="95"/>
      <c r="J71" s="95"/>
      <c r="K71" s="94"/>
      <c r="L71" s="94"/>
      <c r="M71" s="94"/>
      <c r="N71" s="94"/>
      <c r="O71" s="96"/>
      <c r="P71" s="78"/>
      <c r="Q71" s="86" t="e">
        <f>SUM(O68:O69)</f>
        <v>#REF!</v>
      </c>
    </row>
    <row r="72" spans="1:20" ht="12" customHeight="1">
      <c r="A72" s="56" t="s">
        <v>43</v>
      </c>
      <c r="B72" s="57"/>
      <c r="C72" s="57"/>
      <c r="D72" s="57"/>
      <c r="E72" s="83"/>
      <c r="F72" s="83"/>
      <c r="G72" s="83"/>
      <c r="H72" s="83"/>
      <c r="I72" s="83"/>
      <c r="J72" s="83"/>
      <c r="K72" s="85"/>
      <c r="L72" s="85"/>
      <c r="M72" s="83"/>
      <c r="N72" s="83"/>
      <c r="O72" s="83"/>
      <c r="P72" s="83"/>
      <c r="Q72" s="78"/>
      <c r="R72" s="58"/>
    </row>
    <row r="73" spans="1:20" s="33" customFormat="1" ht="12.75">
      <c r="A73" s="59"/>
      <c r="B73" s="57"/>
      <c r="C73" s="57" t="s">
        <v>44</v>
      </c>
      <c r="D73" s="57"/>
      <c r="E73" s="83"/>
      <c r="F73" s="83"/>
      <c r="G73" s="83"/>
      <c r="H73" s="83"/>
      <c r="I73" s="83"/>
      <c r="J73" s="83"/>
      <c r="K73" s="78"/>
      <c r="L73" s="78"/>
      <c r="M73" s="78"/>
      <c r="N73" s="78"/>
      <c r="O73" s="78">
        <v>0</v>
      </c>
      <c r="P73" s="78"/>
      <c r="Q73" s="86"/>
      <c r="R73" s="1"/>
      <c r="S73" s="1"/>
      <c r="T73" s="1"/>
    </row>
    <row r="74" spans="1:20" s="10" customFormat="1" ht="12.75">
      <c r="A74" s="59"/>
      <c r="B74" s="57"/>
      <c r="C74" s="57" t="s">
        <v>45</v>
      </c>
      <c r="D74" s="57"/>
      <c r="E74" s="83"/>
      <c r="F74" s="83"/>
      <c r="G74" s="83"/>
      <c r="H74" s="83"/>
      <c r="I74" s="83"/>
      <c r="J74" s="83"/>
      <c r="K74" s="78"/>
      <c r="L74" s="78"/>
      <c r="M74" s="78"/>
      <c r="N74" s="78"/>
      <c r="O74" s="78">
        <v>0</v>
      </c>
      <c r="P74" s="78"/>
      <c r="Q74" s="86"/>
      <c r="R74" s="1"/>
      <c r="S74" s="1"/>
      <c r="T74" s="1"/>
    </row>
    <row r="75" spans="1:20" s="10" customFormat="1" ht="12.75">
      <c r="A75" s="59"/>
      <c r="B75" s="57"/>
      <c r="C75" s="57" t="s">
        <v>46</v>
      </c>
      <c r="D75" s="57"/>
      <c r="E75" s="83"/>
      <c r="F75" s="83"/>
      <c r="G75" s="83"/>
      <c r="H75" s="83"/>
      <c r="I75" s="83"/>
      <c r="J75" s="83"/>
      <c r="K75" s="78"/>
      <c r="L75" s="78"/>
      <c r="M75" s="78"/>
      <c r="N75" s="78"/>
      <c r="O75" s="78">
        <v>0</v>
      </c>
      <c r="P75" s="78"/>
      <c r="Q75" s="86"/>
      <c r="R75" s="1"/>
      <c r="S75" s="33"/>
      <c r="T75" s="33"/>
    </row>
    <row r="76" spans="1:20" s="10" customFormat="1" ht="12.75">
      <c r="A76" s="59"/>
      <c r="B76" s="57"/>
      <c r="C76" s="57" t="s">
        <v>47</v>
      </c>
      <c r="D76" s="57"/>
      <c r="E76" s="83"/>
      <c r="F76" s="83"/>
      <c r="G76" s="83"/>
      <c r="H76" s="83"/>
      <c r="I76" s="83"/>
      <c r="J76" s="83"/>
      <c r="K76" s="78"/>
      <c r="L76" s="78"/>
      <c r="M76" s="78"/>
      <c r="N76" s="78"/>
      <c r="O76" s="78">
        <v>0</v>
      </c>
      <c r="P76" s="78"/>
      <c r="Q76" s="86"/>
      <c r="R76" s="1"/>
    </row>
    <row r="77" spans="1:20" s="10" customFormat="1" ht="4.5" customHeight="1">
      <c r="A77" s="59"/>
      <c r="B77" s="57"/>
      <c r="C77" s="57"/>
      <c r="D77" s="57"/>
      <c r="E77" s="83"/>
      <c r="F77" s="83"/>
      <c r="G77" s="83"/>
      <c r="H77" s="83"/>
      <c r="I77" s="83"/>
      <c r="J77" s="83"/>
      <c r="K77" s="78"/>
      <c r="L77" s="78"/>
      <c r="M77" s="78"/>
      <c r="N77" s="78"/>
      <c r="O77" s="105"/>
      <c r="P77" s="78"/>
      <c r="Q77" s="86"/>
      <c r="R77" s="1"/>
    </row>
    <row r="78" spans="1:20" s="10" customFormat="1" ht="12.75">
      <c r="A78" s="59"/>
      <c r="B78" s="144">
        <v>0</v>
      </c>
      <c r="C78" s="57" t="s">
        <v>48</v>
      </c>
      <c r="D78" s="57"/>
      <c r="E78" s="83"/>
      <c r="F78" s="83"/>
      <c r="G78" s="83"/>
      <c r="H78" s="83"/>
      <c r="I78" s="83"/>
      <c r="J78" s="83"/>
      <c r="K78" s="78"/>
      <c r="L78" s="78"/>
      <c r="M78" s="78"/>
      <c r="N78" s="78"/>
      <c r="O78" s="78"/>
      <c r="P78" s="78"/>
      <c r="Q78" s="86"/>
      <c r="R78" s="1"/>
    </row>
    <row r="79" spans="1:20" ht="12.75">
      <c r="A79" s="60"/>
      <c r="B79" s="61" t="s">
        <v>49</v>
      </c>
      <c r="C79" s="62"/>
      <c r="D79" s="62"/>
      <c r="E79" s="94"/>
      <c r="F79" s="94"/>
      <c r="G79" s="94"/>
      <c r="H79" s="94"/>
      <c r="I79" s="94"/>
      <c r="J79" s="94"/>
      <c r="K79" s="94"/>
      <c r="L79" s="94"/>
      <c r="M79" s="94"/>
      <c r="N79" s="94"/>
      <c r="O79" s="96"/>
      <c r="P79" s="78"/>
      <c r="Q79" s="86">
        <f>SUM(O73:O76)</f>
        <v>0</v>
      </c>
      <c r="S79" s="10"/>
      <c r="T79" s="10"/>
    </row>
    <row r="80" spans="1:20" ht="12" customHeight="1">
      <c r="A80" s="4" t="s">
        <v>50</v>
      </c>
      <c r="B80" s="10"/>
      <c r="C80" s="5"/>
      <c r="D80" s="5"/>
      <c r="E80" s="97"/>
      <c r="F80" s="97"/>
      <c r="G80" s="97"/>
      <c r="H80" s="97"/>
      <c r="I80" s="98"/>
      <c r="J80" s="98"/>
      <c r="K80" s="97"/>
      <c r="L80" s="97"/>
      <c r="M80" s="99"/>
      <c r="N80" s="99"/>
      <c r="O80" s="99"/>
      <c r="P80" s="99"/>
      <c r="Q80" s="100"/>
      <c r="R80" s="10"/>
      <c r="S80" s="10"/>
      <c r="T80" s="10"/>
    </row>
    <row r="81" spans="1:18" ht="12.75">
      <c r="A81" s="15"/>
      <c r="B81" s="1" t="str">
        <f>'Year 3'!B81</f>
        <v>Research materials &amp; supplies</v>
      </c>
      <c r="E81" s="83"/>
      <c r="F81" s="83"/>
      <c r="G81" s="83"/>
      <c r="H81" s="83"/>
      <c r="I81" s="85"/>
      <c r="J81" s="85"/>
      <c r="K81" s="88"/>
      <c r="L81" s="88"/>
      <c r="M81" s="83"/>
      <c r="N81" s="83"/>
      <c r="O81" s="88">
        <v>0</v>
      </c>
      <c r="P81" s="88"/>
      <c r="Q81" s="86"/>
      <c r="R81" s="20"/>
    </row>
    <row r="82" spans="1:18" ht="12.75">
      <c r="A82" s="15"/>
      <c r="B82" s="1" t="str">
        <f>'Year 3'!B82</f>
        <v>Publications (copying and distribution of research results)</v>
      </c>
      <c r="E82" s="83"/>
      <c r="F82" s="83"/>
      <c r="G82" s="83"/>
      <c r="H82" s="83"/>
      <c r="I82" s="85"/>
      <c r="J82" s="85"/>
      <c r="K82" s="88"/>
      <c r="L82" s="88"/>
      <c r="M82" s="83"/>
      <c r="N82" s="83"/>
      <c r="O82" s="88">
        <v>0</v>
      </c>
      <c r="P82" s="88"/>
      <c r="Q82" s="86"/>
      <c r="R82" s="52"/>
    </row>
    <row r="83" spans="1:18" ht="12.75">
      <c r="A83" s="15"/>
      <c r="B83" s="1" t="str">
        <f>'Year 3'!B83</f>
        <v>Consultant Services</v>
      </c>
      <c r="E83" s="83"/>
      <c r="F83" s="83"/>
      <c r="G83" s="83"/>
      <c r="H83" s="83"/>
      <c r="I83" s="85"/>
      <c r="J83" s="85"/>
      <c r="K83" s="88"/>
      <c r="L83" s="88"/>
      <c r="M83" s="83"/>
      <c r="N83" s="83"/>
      <c r="O83" s="88">
        <v>0</v>
      </c>
      <c r="P83" s="88"/>
      <c r="Q83" s="86"/>
      <c r="R83" s="2"/>
    </row>
    <row r="84" spans="1:18" ht="12.75">
      <c r="A84" s="15"/>
      <c r="B84" s="1" t="str">
        <f>'Year 3'!B84</f>
        <v>Computer Services</v>
      </c>
      <c r="E84" s="83"/>
      <c r="F84" s="83"/>
      <c r="G84" s="83"/>
      <c r="H84" s="83"/>
      <c r="I84" s="85"/>
      <c r="J84" s="85"/>
      <c r="K84" s="88"/>
      <c r="L84" s="88"/>
      <c r="M84" s="83"/>
      <c r="N84" s="83"/>
      <c r="O84" s="88">
        <v>0</v>
      </c>
      <c r="P84" s="88"/>
      <c r="Q84" s="86"/>
      <c r="R84" s="2"/>
    </row>
    <row r="85" spans="1:18" ht="12.75">
      <c r="A85" s="15"/>
      <c r="B85" s="1" t="str">
        <f>'Year 3'!B85</f>
        <v>Subaward #1</v>
      </c>
      <c r="E85" s="83"/>
      <c r="F85" s="83"/>
      <c r="G85" s="83"/>
      <c r="H85" s="83"/>
      <c r="I85" s="85"/>
      <c r="J85" s="85"/>
      <c r="K85" s="88"/>
      <c r="L85" s="88"/>
      <c r="M85" s="83"/>
      <c r="N85" s="83"/>
      <c r="O85" s="88">
        <v>0</v>
      </c>
      <c r="P85" s="88"/>
      <c r="Q85" s="86"/>
      <c r="R85" s="2"/>
    </row>
    <row r="86" spans="1:18" ht="12.75">
      <c r="A86" s="15"/>
      <c r="B86" s="1" t="str">
        <f>'Year 3'!B86</f>
        <v>Subaward #2</v>
      </c>
      <c r="E86" s="83"/>
      <c r="F86" s="83"/>
      <c r="G86" s="83"/>
      <c r="H86" s="83"/>
      <c r="I86" s="85"/>
      <c r="J86" s="85"/>
      <c r="K86" s="88"/>
      <c r="L86" s="88"/>
      <c r="M86" s="83"/>
      <c r="N86" s="83"/>
      <c r="O86" s="88">
        <v>0</v>
      </c>
      <c r="P86" s="88"/>
      <c r="Q86" s="86"/>
      <c r="R86" s="2"/>
    </row>
    <row r="87" spans="1:18" ht="12.75">
      <c r="A87" s="15"/>
      <c r="B87" s="1" t="str">
        <f>'Year 3'!B87</f>
        <v xml:space="preserve">Subaward #3 </v>
      </c>
      <c r="E87" s="83"/>
      <c r="F87" s="83"/>
      <c r="G87" s="83"/>
      <c r="H87" s="83"/>
      <c r="I87" s="85"/>
      <c r="J87" s="85"/>
      <c r="K87" s="88"/>
      <c r="L87" s="88"/>
      <c r="M87" s="83"/>
      <c r="N87" s="83"/>
      <c r="O87" s="88">
        <v>0</v>
      </c>
      <c r="P87" s="88"/>
      <c r="Q87" s="86"/>
      <c r="R87" s="2"/>
    </row>
    <row r="88" spans="1:18" ht="12.75">
      <c r="A88" s="15"/>
      <c r="B88" s="1" t="s">
        <v>58</v>
      </c>
      <c r="F88" s="1"/>
      <c r="J88" s="45"/>
      <c r="K88" s="2"/>
      <c r="L88" s="2"/>
      <c r="M88" s="12"/>
      <c r="N88" s="12"/>
      <c r="O88" s="27"/>
      <c r="P88" s="27"/>
      <c r="Q88" s="13"/>
      <c r="R88" s="2"/>
    </row>
    <row r="89" spans="1:18" ht="12.75">
      <c r="A89" s="15"/>
      <c r="E89" s="63" t="s">
        <v>59</v>
      </c>
      <c r="F89" s="63"/>
      <c r="G89" s="63" t="s">
        <v>60</v>
      </c>
      <c r="H89" s="63"/>
      <c r="I89" s="64" t="s">
        <v>61</v>
      </c>
      <c r="J89" s="45"/>
      <c r="K89" s="2"/>
      <c r="L89" s="2"/>
      <c r="M89" s="12"/>
      <c r="N89" s="12"/>
      <c r="O89" s="27"/>
      <c r="P89" s="27"/>
      <c r="Q89" s="13"/>
      <c r="R89" s="2"/>
    </row>
    <row r="90" spans="1:18" ht="12.75">
      <c r="A90" s="15"/>
      <c r="C90" s="1" t="s">
        <v>62</v>
      </c>
      <c r="E90" s="304">
        <f>'Year 3'!E90+1</f>
        <v>2027</v>
      </c>
      <c r="F90" s="28"/>
      <c r="G90" s="304">
        <f>'Year 3'!G90+1</f>
        <v>3</v>
      </c>
      <c r="H90" s="28"/>
      <c r="I90" s="305">
        <f>'Year 3'!I90+1</f>
        <v>3</v>
      </c>
      <c r="J90" s="64"/>
      <c r="K90" s="2"/>
      <c r="L90" s="2"/>
      <c r="O90" s="27"/>
      <c r="P90" s="27"/>
      <c r="Q90" s="13"/>
      <c r="R90" s="2"/>
    </row>
    <row r="91" spans="1:18" ht="18" customHeight="1">
      <c r="A91" s="15"/>
      <c r="C91" s="65" t="str">
        <f>E40 &amp;" GRA(s)"</f>
        <v xml:space="preserve"> GRA(s)</v>
      </c>
      <c r="D91" s="65"/>
      <c r="E91" s="310">
        <f>IF(AND(R6="Basic Tuition - CLAS and Pharmacy",E90=2027),Tuition!C114,IF(AND(R6="Journalism",E90=2027),Tuition!C115,IF(AND(R6="Music or Education",E90=2027),Tuition!C116,IF(AND(R6="Social Welfare",E90=2027),Tuition!C117,IF(AND(R6="Architecture",E90=2027),Tuition!C118,IF(AND(R6="Engineering",E90=2027),Tuition!C119,IF(AND(R6="Masters level Business",E90=2027),Tuition!C120,IF(AND(R6="Basic Tuition - CLAS and Pharmacy",E90=2028),Tuition!C123,IF(AND(R6="Journalism",E90=2028),Tuition!C124,IF(AND(R6="Music or Education",E90=2028),Tuition!C125,IF(AND(R6="Social Welfare",E90=2028),Tuition!C126,IF(AND(R6="Architecture",E90=2028),Tuition!C127,IF(AND(R6="Engineering",E90=2028),Tuition!C128,IF(AND(R6="Masters level Business",E90=2028),Tuition!C129,IF(AND(R6="Basic Tuition - CLAS and Pharmacy",E90=2020),Tuition!C51,IF(AND(R6="Journalism",E90=2020),Tuition!C52,IF(AND(R6="Music or Education",E90=2020),Tuition!C53,IF(AND(R6="Social Welfare",E90=2020),Tuition!C54,IF(AND(R6="Architecture",E90=2020),Tuition!C55,IF(AND(R6="Engineering",E90=2020),Tuition!C56,IF(AND(R6="Masters level Business",E90=2020),Tuition!C57,IF(AND(R6="Basic Tuition - CLAS and Pharmacy",E90=2021),Tuition!C60,IF(AND(R6="Journalism",E90=2021),Tuition!C61,IF(AND(R6="Music or Education",E90=2021),Tuition!C62,IF(AND(R6="Social Welfare",E90=2021),Tuition!C63,IF(AND(R6="Architecture",E90=2021),Tuition!C64,IF(AND(R6="Engineering",E90=2021),Tuition!C65,IF(AND(R6="Masters level Business",E90=2021),Tuition!C66,IF(AND(R6="Basic Tuition - CLAS and Pharmacy",E90=2022),Tuition!C69,IF(AND(R6="Journalism",E90=2022),Tuition!C70,IF(AND(R6="Music or Education",E90=2022),Tuition!C71,IF(AND(R6="Social Welfare",E90=2022),Tuition!C72,IF(AND(R6="Architecture",E90=2022),Tuition!C73,IF(AND(R6="Engineering",E90=2022),Tuition!C74,IF(AND(R6="Masters level Business",E90=2022),Tuition!C75,IF(AND(R6="Basic Tuition - CLAS and Pharmacy",E90=2023),Tuition!C78,IF(AND(R6="Journalism",E90=2023),Tuition!C79,IF(AND(R6="Music or Education",E90=2023),Tuition!C80,IF(AND(R6="Social Welfare",E90=2023),Tuition!C81,IF(AND(R6="Architecture",E90=2023),Tuition!C82,IF(AND(R6="Engineering",E90=2023),Tuition!C83,IF(AND(R6="Masters level Business",E90=2023),Tuition!C84,IF(AND(R6="Basic Tuition - CLAS and Pharmacy",E90=2024),Tuition!C87,IF(AND(R6="Journalism",E90=2024),Tuition!C88,IF(AND(R6="Music or Education",E90=2024),Tuition!C89,IF(AND(R6="Social Welfare",E90=2024),Tuition!C90,IF(AND(R6="Architecture",E90=2024),Tuition!C91,IF(AND(R6="Engineering",E90=2024),Tuition!C92,IF(AND(R6="Masters level Business",E90=2024),Tuition!C93,IF(AND(R6="Basic Tuition - CLAS and Pharmacy",E90=2025),Tuition!C96,IF(AND(R6="Journalism",E90=2025),Tuition!C97,IF(AND(R6="Music or Education",E90=2025),Tuition!C98,IF(AND(R6="Social Welfare",E90=2025),Tuition!C99,IF(AND(R6="Architecture",E90=2025),Tuition!C100,IF(AND(R6="Engineering",E90=2025),Tuition!C101,IF(AND(R6="Masters level Business",E90=2025),Tuition!C102,IF(AND(R6="Basic Tuition - CLAS and Pharmacy",E90=2026),Tuition!C105,IF(AND(R6="Journalism",E90=2026),Tuition!C106,IF(AND(R6="Music or Education",E90=2026),Tuition!C107,IF(AND(R6="Social Welfare",E90=2026),Tuition!C108,IF(AND(R6="Architecture",E90=2026),Tuition!C109,IF(AND(R6="Engineering",E90=2026),Tuition!C110,IF(AND(R6="Masters level Business",E90=2026),Tuition!C111,0)))))))))))))))))))))))))))))))))))))))))))))))))))))))))))))))</f>
        <v>1682</v>
      </c>
      <c r="F91" s="82"/>
      <c r="G91" s="308">
        <f>IF(AND(R6="Basic Tuition - CLAS and Pharmacy",G90=2027),Tuition!B123,IF(AND(R6="Basic Tuition - CLAS and Pharmacy",G90=2028),Tuition!B132,IF(AND(R6="Masters level Business",G90=2027),Tuition!B129,IF(AND(R6="Masters level Business",G90=2028),Tuition!B138,IF(AND(R6="Journalism",G90=2027),Tuition!B124,IF(AND(R6="Journalism",G90=2028),Tuition!B133,IF(AND(R6="Music or Education",G90=2027),Tuition!B125,IF(AND(R6="Music or Education",G90=2028),Tuition!B134,IF(AND(R6="Architecture",G90=2027),Tuition!B127,IF(AND(R6="Architecture",G90=2028),Tuition!B136,IF(AND(R6="Social Welfare",G90=2027),Tuition!B126,IF(AND(R6="Social Welfare",G90=2028),Tuition!B135,IF(AND(R6="Engineering",G90=2027),Tuition!B128,IF(AND(R6="Engineering",G90=2028),Tuition!B137,IF(AND(R6="Basic Tuition - CLAS and Pharmacy",G90=2020),Tuition!B60,IF(AND(R6="Basic Tuition - CLAS and Pharmacy",G90=2021),Tuition!B69,IF(AND(R6="Basic Tuition - CLAS and Pharmacy",G90=2022),Tuition!B78,IF(AND(R6="Basic Tuition - CLAS and Pharmacy",G90=2023),Tuition!B87,IF(AND(R6="Basic Tuition - CLAS and Pharmacy",G90=2024),Tuition!B96,IF(AND(R6="Basic Tuition - CLAS and Pharmacy",G90=2025),Tuition!B105,IF(AND(R6="Masters level Business",G90=2020),Tuition!B66,IF(AND(R6="Masters level Business",G90=2021),Tuition!B75,IF(AND(R6="Masters level Business",G90=2022),Tuition!B84,IF(AND(R6="Masters level Business",G90=2023),Tuition!B93,IF(AND(R6="Masters level Business",G90=2024),Tuition!B102,IF(AND(R6="Masters level Business",G90=2025),Tuition!B111,IF(AND(R6="Journalism",G90=2020),Tuition!B61,IF(AND(R6="Journalism",G90=2021),Tuition!B70,IF(AND(R6="Journalism",G90=2022),Tuition!B79,IF(AND(R6="Journalism",G90=2023),Tuition!B88,IF(AND(R6="Journalism",G90=2025),Tuition!B106,IF(AND(R6="Journalism",G90=2024),Tuition!B97,IF(AND(R6="Music or Education",G90=2020),Tuition!B62,IF(AND(R6="Music or Education",G90=2021),Tuition!B71,IF(AND(R6="Music or Education",G90=2022),Tuition!B80,IF(AND(R6="Music or Education",G90=2023),Tuition!B89,IF(AND(R6="Music or Education",G90=2024),Tuition!B98,IF(AND(R6="Music or Education",G90=2025),Tuition!B107,IF(AND(R6="Architecture",G90=2020),Tuition!B64,IF(AND(R6="Architecture",G90=2021),Tuition!B73,IF(AND(R6="Architecture",G90=2022),Tuition!B82,IF(AND(R6="Architecture",G90=2023),Tuition!B91,IF(AND(R6="Architecture",G90=2024),Tuition!B100,IF(AND(R6="Architecture",G90=2025),Tuition!B109,IF(AND(R6="Social Welfare",G90=2020),Tuition!B63,IF(AND(R6="Social Welfare",G90=2021),Tuition!B72,IF(AND(R6="Social Welfare",G90=2022),Tuition!B81,IF(AND(R6="Social Welfare",G90=2023),Tuition!B90,IF(AND(R6="Social Welfare",G90=2024),Tuition!B99,IF(AND(R6="Social Welfare",G90=2025),Tuition!B108,IF(AND(R6="Engineering",G90=2020),Tuition!B65,IF(AND(R6="Engineering",G90=2021),Tuition!B74,IF(AND(R6="Engineering",G90=2022),Tuition!B83,IF(AND(R6="Engineering",G90=2023),Tuition!B92,IF(AND(R6="Engineering",G90=2024),Tuition!B101,IF(AND(R6="Engineering",G90=2025),Tuition!B110, IF(AND(R6="Basic Tuition - CLAS and Pharmacy",G90=2026),Tuition!B114,IF(AND(R6="Journalism",G90=2026),Tuition!B115,IF(AND(R6="Music or Education",G90=2026),Tuition!B116,IF(AND(R6="Social Welfare",G90=2026),Tuition!B117,IF(AND(R6="Architecture",G90=2026),Tuition!B118,IF(AND(R6="Engineering",G90=2026),Tuition!B119, IF(AND(R6="Masters level Business",G90=2026),Tuition!B120,0)))))))))))))))))))))))))))))))))))))))))))))))))))))))))))))))</f>
        <v>0</v>
      </c>
      <c r="H91" s="312"/>
      <c r="I91" s="308">
        <f>IF(AND(R6="Basic Tuition - CLAS and Pharmacy",I90=2027),Tuition!B114,IF(AND(R6="Journalism",I90=2027),Tuition!B115,IF(AND(R6="Music or Education",I90=2027),Tuition!B116,IF(AND(R6="Social Welfare",I90=2027),Tuition!B117,IF(AND(R6="Architecture",I90=2027),Tuition!B118,IF(AND(R6="Engineering",I90=2027),Tuition!B119,IF(AND(R6="Masters level Business",I90=2027),Tuition!B120,IF(AND(R6="Basic Tuition - CLAS and Pharmacy",I90=2028),Tuition!B123,IF(AND(R6="Journalism",I90=2028),Tuition!B124,IF(AND(R6="Music or Education",I90=2028),Tuition!B125,IF(AND(R6="Social Welfare",I90=2028),Tuition!B126,IF(AND(R6="Architecture",I90=2028),Tuition!B127,IF(AND(R6="Engineering",I90=2028),Tuition!B128,IF(AND(R6="Masters level Business",I90=2028),Tuition!B129,IF(AND(R6="Basic Tuition - CLAS and Pharmacy",I90=2020),Tuition!B51,IF(AND(R6="Journalism",I90=2020),Tuition!B52,IF(AND(R6="Music or Education",I90=2020),Tuition!B53,IF(AND(R6="Social Welfare",I90=2020),Tuition!B54,IF(AND(R6="Architecture",I90=2020),Tuition!B55,IF(AND(R6="Engineering",I90=2020),Tuition!B56,IF(AND(R6="Masters level Business",I90=2020),Tuition!B57,IF(AND(R6="Basic Tuition - CLAS and Pharmacy",I90=2021),Tuition!B60,IF(AND(R6="Journalism",I90=2021),Tuition!B61,IF(AND(R6="Music or Education",I90=2021),Tuition!B62,IF(AND(R6="Social Welfare",I90=2021),Tuition!B63,IF(AND(R6="Architecture",I90=2021),Tuition!B64,IF(AND(R6="Engineering",I90=2021),Tuition!B65,IF(AND(R6="Masters level Business",I90=2021),Tuition!B66,IF(AND(R6="Basic Tuition - CLAS and Pharmacy",I90=2022),Tuition!B69,IF(AND(R6="Journalism",I90=2022),Tuition!B70,IF(AND(R6="Music or Education",I90=2022),Tuition!B71,IF(AND(R6="Social Welfare",I90=2022),Tuition!B72,IF(AND(R6="Architecture",I90=2022),Tuition!B73,IF(AND(R6="Engineering",I90=2022),Tuition!B74,IF(AND(R6="Masters level Business",I90=2022),Tuition!B75,IF(AND(R6="Basic Tuition - CLAS and Pharmacy",I90=2023),Tuition!B78,IF(AND(R6="Journalism",I90=2023),Tuition!B79,IF(AND(R6="Music or Education",I90=2023),Tuition!B80,IF(AND(R6="Social Welfare",I90=2023),Tuition!B81,IF(AND(R6="Architecture",I90=2023),Tuition!B82,IF(AND(R6="Engineering",I90=2023),Tuition!B83,IF(AND(R6="Masters level Business",I90=2023),Tuition!B84,IF(AND(R6="Basic Tuition - CLAS and Pharmacy",I90=2024),Tuition!B87,IF(AND(R6="Journalism",I90=2024),Tuition!B88,IF(AND(R6="Music or Education",I90=2024),Tuition!B89,IF(AND(R6="Social Welfare",I90=2024),Tuition!B90,IF(AND(R6="Architecture",I90=2024),Tuition!B91,IF(AND(R6="Engineering",I90=2024),Tuition!B92,IF(AND(R6="Masters level Business",I90=2024),Tuition!B93,IF(AND(R6="Basic Tuition - CLAS and Pharmacy",I90=2025),Tuition!B96,IF(AND(R6="Journalism",I90=2025),Tuition!B97,IF(AND(R6="Music or Education",I90=2025),Tuition!B98,IF(AND(R6="Social Welfare",I90=2025),Tuition!B99,IF(AND(R6="Architecture",I90=2025),Tuition!B100,IF(AND(R6="Engineering",I90=2025),Tuition!B101,IF(AND(R6="Masters level Business",I90=2025),Tuition!B102,IF(AND(R6="Basic Tuition - CLAS and Pharmacy",I90=2026),Tuition!B105,IF(AND(R6="Journalism",I90=2026),Tuition!B106,IF(AND(R6="Music or Education",I90=2026),Tuition!B107,IF(AND(R6="Social Welfare",I90=2026),Tuition!B108,IF(AND(R6="Architecture",I90=2026),Tuition!B109,IF(AND(R6="Engineering",I90=2026),Tuition!B110,IF(AND(R6="Masters level Business",I90=2026),Tuition!B111,0)))))))))))))))))))))))))))))))))))))))))))))))))))))))))))))))</f>
        <v>0</v>
      </c>
      <c r="J91" s="82"/>
      <c r="K91" s="88"/>
      <c r="L91" s="88"/>
      <c r="M91" s="83">
        <f>(G91+I91)*E39+(E91*E40)</f>
        <v>0</v>
      </c>
      <c r="N91" s="83"/>
      <c r="O91" s="88"/>
      <c r="P91" s="88"/>
      <c r="Q91" s="86"/>
      <c r="R91" s="88"/>
    </row>
    <row r="92" spans="1:18" ht="12.75">
      <c r="A92" s="15"/>
      <c r="C92" s="43" t="s">
        <v>47</v>
      </c>
      <c r="D92" s="65"/>
      <c r="E92" s="82"/>
      <c r="F92" s="82"/>
      <c r="G92" s="82"/>
      <c r="H92" s="82"/>
      <c r="I92" s="82"/>
      <c r="J92" s="82"/>
      <c r="K92" s="88"/>
      <c r="L92" s="88"/>
      <c r="M92" s="83">
        <v>0</v>
      </c>
      <c r="N92" s="83"/>
      <c r="O92" s="88"/>
      <c r="P92" s="88"/>
      <c r="Q92" s="86"/>
      <c r="R92" s="88"/>
    </row>
    <row r="93" spans="1:18" ht="12.75">
      <c r="A93" s="15"/>
      <c r="C93" s="43" t="str">
        <f>'Year 3'!C93</f>
        <v>Other</v>
      </c>
      <c r="D93" s="65"/>
      <c r="E93" s="82"/>
      <c r="F93" s="82"/>
      <c r="G93" s="82"/>
      <c r="H93" s="82"/>
      <c r="I93" s="82"/>
      <c r="J93" s="82"/>
      <c r="K93" s="88"/>
      <c r="L93" s="88"/>
      <c r="M93" s="83">
        <v>0</v>
      </c>
      <c r="N93" s="83"/>
      <c r="O93" s="88"/>
      <c r="P93" s="88"/>
      <c r="Q93" s="86"/>
      <c r="R93" s="88"/>
    </row>
    <row r="94" spans="1:18" ht="12.75">
      <c r="A94" s="15"/>
      <c r="C94" s="1" t="str">
        <f>'Year 3'!C94</f>
        <v>Communications (long distance, fax, postage)</v>
      </c>
      <c r="E94" s="83"/>
      <c r="F94" s="83"/>
      <c r="G94" s="83"/>
      <c r="H94" s="83"/>
      <c r="I94" s="85"/>
      <c r="J94" s="85"/>
      <c r="K94" s="88"/>
      <c r="L94" s="88"/>
      <c r="M94" s="83">
        <v>0</v>
      </c>
      <c r="N94" s="83"/>
      <c r="O94" s="88"/>
      <c r="P94" s="88"/>
      <c r="Q94" s="86"/>
      <c r="R94" s="88"/>
    </row>
    <row r="95" spans="1:18" ht="12.75">
      <c r="A95" s="15"/>
      <c r="C95" s="1" t="str">
        <f>'Year 3'!C95</f>
        <v>Computer networking and maintenance costs</v>
      </c>
      <c r="E95" s="83"/>
      <c r="F95" s="83"/>
      <c r="G95" s="83"/>
      <c r="H95" s="83"/>
      <c r="I95" s="85"/>
      <c r="J95" s="85"/>
      <c r="K95" s="88"/>
      <c r="L95" s="88"/>
      <c r="M95" s="244">
        <f>IF(R6="Engineering",(Q60+Q66+Q71+SUM(O81:O84)+SUM(M92:M94))*0.07,0)</f>
        <v>0</v>
      </c>
      <c r="N95" s="101"/>
      <c r="O95" s="88"/>
      <c r="P95" s="88"/>
      <c r="Q95" s="86"/>
      <c r="R95" s="102"/>
    </row>
    <row r="96" spans="1:18" ht="4.5" customHeight="1">
      <c r="A96" s="15"/>
      <c r="E96" s="83"/>
      <c r="F96" s="83"/>
      <c r="G96" s="83"/>
      <c r="H96" s="83"/>
      <c r="I96" s="85"/>
      <c r="J96" s="85"/>
      <c r="K96" s="88"/>
      <c r="L96" s="88"/>
      <c r="M96" s="107"/>
      <c r="N96" s="101"/>
      <c r="O96" s="88"/>
      <c r="P96" s="88"/>
      <c r="Q96" s="86"/>
      <c r="R96" s="102"/>
    </row>
    <row r="97" spans="1:18" ht="12.75">
      <c r="A97" s="15"/>
      <c r="C97" s="1" t="s">
        <v>65</v>
      </c>
      <c r="E97" s="83"/>
      <c r="F97" s="83"/>
      <c r="G97" s="83"/>
      <c r="H97" s="83"/>
      <c r="I97" s="85"/>
      <c r="J97" s="85"/>
      <c r="K97" s="88"/>
      <c r="L97" s="88"/>
      <c r="M97" s="83"/>
      <c r="N97" s="83"/>
      <c r="O97" s="78">
        <f>SUM(M91:M95)</f>
        <v>0</v>
      </c>
      <c r="P97" s="78"/>
      <c r="Q97" s="86"/>
      <c r="R97" s="102"/>
    </row>
    <row r="98" spans="1:18" ht="4.5" customHeight="1">
      <c r="A98" s="15"/>
      <c r="E98" s="83"/>
      <c r="F98" s="83"/>
      <c r="G98" s="83"/>
      <c r="H98" s="83"/>
      <c r="I98" s="85"/>
      <c r="J98" s="85"/>
      <c r="K98" s="88"/>
      <c r="L98" s="88"/>
      <c r="M98" s="83"/>
      <c r="N98" s="83"/>
      <c r="O98" s="105"/>
      <c r="P98" s="78"/>
      <c r="Q98" s="86"/>
      <c r="R98" s="102"/>
    </row>
    <row r="99" spans="1:18" ht="12.75">
      <c r="A99" s="32"/>
      <c r="B99" s="33" t="s">
        <v>66</v>
      </c>
      <c r="C99" s="33"/>
      <c r="D99" s="33"/>
      <c r="E99" s="94"/>
      <c r="F99" s="94"/>
      <c r="G99" s="94"/>
      <c r="H99" s="94"/>
      <c r="I99" s="95"/>
      <c r="J99" s="95"/>
      <c r="K99" s="94"/>
      <c r="L99" s="94"/>
      <c r="M99" s="94"/>
      <c r="N99" s="94"/>
      <c r="O99" s="96"/>
      <c r="P99" s="78"/>
      <c r="Q99" s="104">
        <f>SUM(O81:O97)</f>
        <v>0</v>
      </c>
      <c r="R99" s="102"/>
    </row>
    <row r="100" spans="1:18" ht="19.5" customHeight="1">
      <c r="A100" s="4" t="s">
        <v>67</v>
      </c>
      <c r="B100" s="10"/>
      <c r="C100" s="5"/>
      <c r="D100" s="5"/>
      <c r="E100" s="97"/>
      <c r="F100" s="97"/>
      <c r="G100" s="97"/>
      <c r="H100" s="97"/>
      <c r="I100" s="98"/>
      <c r="J100" s="98"/>
      <c r="K100" s="97"/>
      <c r="L100" s="97"/>
      <c r="M100" s="99"/>
      <c r="N100" s="99"/>
      <c r="O100" s="99"/>
      <c r="P100" s="99"/>
      <c r="Q100" s="100" t="e">
        <f>SUM(Q60:Q99)</f>
        <v>#REF!</v>
      </c>
      <c r="R100" s="88"/>
    </row>
    <row r="101" spans="1:18" ht="19.5" customHeight="1">
      <c r="A101" s="4" t="s">
        <v>68</v>
      </c>
      <c r="B101" s="10"/>
      <c r="C101" s="5"/>
      <c r="D101" s="5"/>
      <c r="E101" s="97"/>
      <c r="F101" s="97"/>
      <c r="G101" s="97"/>
      <c r="H101" s="97"/>
      <c r="I101" s="98"/>
      <c r="J101" s="98"/>
      <c r="K101" s="97"/>
      <c r="L101" s="97"/>
      <c r="M101" s="99"/>
      <c r="N101" s="99"/>
      <c r="O101" s="99"/>
      <c r="P101" s="99"/>
      <c r="Q101" s="100" t="e">
        <f>(Q100-(Q66+M91+Q79+O85+O86+O87))+IF('Year 1'!R59&gt;25000,0)+IF(AND(('Year 1'!R59+'Year 2'!O85+'Year 3'!O85)&lt;25000,('Year 1'!R59+'Year 2'!O85+'Year 3'!O85+'Year 4'!O85)&lt;25000,O85),IF(25000-('Year 1'!R59+'Year 2'!O85+'Year 3'!O85+'Year 4'!O85)&gt;=0,'Year 4'!O85),IF(AND(25000-('Year 1'!R59+'Year 2'!O85+'Year 3'!O85+'Year 4'!O85)&lt;=0,('Year 1'!R59+'Year 2'!O85+'Year 3'!O85)&lt;25000),(25000-('Year 1'!R59+'Year 2'!O85+'Year 3'!O85))))+IF(AND(('Year 1'!R60+'Year 2'!O86+'Year 3'!O86)&lt;25000,('Year 1'!R60+'Year 2'!O86+'Year 3'!O86+'Year 4'!O86)&lt;25000,O86),IF(25000-('Year 1'!R60+'Year 2'!O86+'Year 3'!O86+'Year 4'!O86)&gt;=0,'Year 4'!O86),IF(AND(25000-('Year 1'!R60+'Year 2'!O86+'Year 3'!O86+'Year 4'!O86)&lt;=0,('Year 1'!R60+'Year 2'!O86+'Year 3'!O86)&lt;25000),(25000-('Year 1'!R60+'Year 2'!O86+'Year 3'!O86))))+IF(AND(('Year 1'!R61+'Year 2'!O87+'Year 3'!O87)&lt;25000,('Year 1'!R61+'Year 2'!O87+'Year 3'!O87+'Year 4'!O87)&lt;25000,O87),IF(25000-('Year 1'!R61+'Year 2'!O87+'Year 3'!O87+'Year 4'!O87)&gt;=0,'Year 4'!O87),IF(AND(25000-('Year 1'!R61+'Year 2'!O87+'Year 3'!O87+'Year 4'!O87)&lt;=0,('Year 1'!R61+'Year 2'!O87+'Year 3'!O87)&lt;25000),(25000-('Year 1'!R61+'Year 2'!O87+'Year 3'!O87))))</f>
        <v>#REF!</v>
      </c>
      <c r="R101" s="88" t="s">
        <v>72</v>
      </c>
    </row>
    <row r="102" spans="1:18" ht="19.5" customHeight="1">
      <c r="A102" s="320" t="s">
        <v>69</v>
      </c>
      <c r="B102" s="49"/>
      <c r="C102" s="49"/>
      <c r="D102" s="49"/>
      <c r="E102" s="321"/>
      <c r="F102" s="321"/>
      <c r="G102" s="321"/>
      <c r="H102" s="321"/>
      <c r="I102" s="322"/>
      <c r="J102" s="87"/>
      <c r="K102" s="103"/>
      <c r="L102" s="103"/>
      <c r="M102" s="83"/>
      <c r="N102" s="83"/>
      <c r="O102" s="83"/>
      <c r="P102" s="83"/>
      <c r="Q102" s="104" t="e">
        <f>Q101*0.53</f>
        <v>#REF!</v>
      </c>
      <c r="R102" s="88"/>
    </row>
    <row r="103" spans="1:18" ht="19.5" customHeight="1">
      <c r="A103" s="4" t="s">
        <v>77</v>
      </c>
      <c r="B103" s="10"/>
      <c r="C103" s="10"/>
      <c r="D103" s="10"/>
      <c r="E103" s="103"/>
      <c r="F103" s="103"/>
      <c r="G103" s="103"/>
      <c r="H103" s="103"/>
      <c r="I103" s="87"/>
      <c r="J103" s="87"/>
      <c r="K103" s="103"/>
      <c r="L103" s="103"/>
      <c r="M103" s="83"/>
      <c r="N103" s="83"/>
      <c r="O103" s="83"/>
      <c r="P103" s="83"/>
      <c r="Q103" s="116" t="e">
        <f>Q100+Q102</f>
        <v>#REF!</v>
      </c>
      <c r="R103" s="88"/>
    </row>
    <row r="104" spans="1:18" ht="19.5" customHeight="1" thickBot="1">
      <c r="A104" s="4" t="s">
        <v>78</v>
      </c>
      <c r="B104" s="15"/>
      <c r="D104" s="11"/>
      <c r="E104" s="11"/>
      <c r="F104" s="45"/>
      <c r="G104" s="11"/>
      <c r="H104" s="12"/>
      <c r="J104" s="55"/>
      <c r="K104" s="2"/>
      <c r="L104" s="2"/>
      <c r="Q104" s="115" t="e">
        <f>Q103+'Year 3'!Q104</f>
        <v>#REF!</v>
      </c>
    </row>
    <row r="105" spans="1:18" ht="15" customHeight="1" thickTop="1"/>
    <row r="106" spans="1:18" ht="15" customHeight="1">
      <c r="A106" s="434" t="str">
        <f>IF($E$27&gt;=1,'Year 1'!$AD$63," ")</f>
        <v xml:space="preserve"> </v>
      </c>
      <c r="B106" s="434"/>
      <c r="C106" s="434"/>
      <c r="D106" s="434"/>
      <c r="E106" s="434"/>
      <c r="F106" s="434"/>
      <c r="G106" s="434"/>
      <c r="H106" s="434"/>
      <c r="I106" s="434"/>
      <c r="J106" s="434"/>
      <c r="K106" s="434"/>
      <c r="L106" s="434"/>
      <c r="M106" s="434"/>
      <c r="N106" s="434"/>
      <c r="O106" s="434"/>
      <c r="P106" s="434"/>
      <c r="Q106" s="434"/>
    </row>
    <row r="107" spans="1:18" ht="15" customHeight="1">
      <c r="A107" s="434"/>
      <c r="B107" s="434"/>
      <c r="C107" s="434"/>
      <c r="D107" s="434"/>
      <c r="E107" s="434"/>
      <c r="F107" s="434"/>
      <c r="G107" s="434"/>
      <c r="H107" s="434"/>
      <c r="I107" s="434"/>
      <c r="J107" s="434"/>
      <c r="K107" s="434"/>
      <c r="L107" s="434"/>
      <c r="M107" s="434"/>
      <c r="N107" s="434"/>
      <c r="O107" s="434"/>
      <c r="P107" s="434"/>
      <c r="Q107" s="434"/>
    </row>
    <row r="108" spans="1:18" ht="15" customHeight="1">
      <c r="A108" s="434"/>
      <c r="B108" s="434"/>
      <c r="C108" s="434"/>
      <c r="D108" s="434"/>
      <c r="E108" s="434"/>
      <c r="F108" s="434"/>
      <c r="G108" s="434"/>
      <c r="H108" s="434"/>
      <c r="I108" s="434"/>
      <c r="J108" s="434"/>
      <c r="K108" s="434"/>
      <c r="L108" s="434"/>
      <c r="M108" s="434"/>
      <c r="N108" s="434"/>
      <c r="O108" s="434"/>
      <c r="P108" s="434"/>
      <c r="Q108" s="434"/>
    </row>
    <row r="109" spans="1:18" ht="15" customHeight="1"/>
    <row r="110" spans="1:18" ht="15" customHeight="1"/>
  </sheetData>
  <mergeCells count="4">
    <mergeCell ref="R4:R5"/>
    <mergeCell ref="A1:Q1"/>
    <mergeCell ref="A2:Q2"/>
    <mergeCell ref="A106:Q108"/>
  </mergeCells>
  <phoneticPr fontId="3" type="noConversion"/>
  <printOptions horizontalCentered="1"/>
  <pageMargins left="0.5" right="0.5" top="0.5" bottom="0.5" header="0" footer="0"/>
  <pageSetup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12"/>
  <sheetViews>
    <sheetView zoomScale="80" zoomScaleNormal="80" workbookViewId="0">
      <pane ySplit="2" topLeftCell="A64" activePane="bottomLeft" state="frozen"/>
      <selection activeCell="T40" sqref="T40"/>
      <selection pane="bottomLeft" activeCell="T40" sqref="T40"/>
    </sheetView>
  </sheetViews>
  <sheetFormatPr defaultColWidth="9.5" defaultRowHeight="12" customHeight="1"/>
  <cols>
    <col min="1" max="2" width="2.5" style="1" customWidth="1"/>
    <col min="3" max="3" width="31" style="1" customWidth="1"/>
    <col min="4" max="4" width="1.5" style="1" customWidth="1"/>
    <col min="5" max="5" width="12.5" style="1" customWidth="1"/>
    <col min="6" max="6" width="1.5" style="54" customWidth="1"/>
    <col min="7" max="7" width="9.875" style="1" customWidth="1"/>
    <col min="8" max="8" width="1.5" style="1" customWidth="1"/>
    <col min="9" max="9" width="11" style="1" customWidth="1"/>
    <col min="10" max="10" width="1.5" style="1" customWidth="1"/>
    <col min="11" max="11" width="8.5" style="1" customWidth="1"/>
    <col min="12" max="12" width="1.5" style="1" customWidth="1"/>
    <col min="13" max="13" width="8.5" style="1" customWidth="1"/>
    <col min="14" max="14" width="1.5" style="1" customWidth="1"/>
    <col min="15" max="16" width="9.5" style="1"/>
    <col min="17" max="17" width="12.5" style="1" bestFit="1" customWidth="1"/>
    <col min="18" max="16384" width="9.5" style="1"/>
  </cols>
  <sheetData>
    <row r="1" spans="1:19" ht="20.25" customHeight="1">
      <c r="A1" s="432" t="s">
        <v>71</v>
      </c>
      <c r="B1" s="432"/>
      <c r="C1" s="432"/>
      <c r="D1" s="432"/>
      <c r="E1" s="432"/>
      <c r="F1" s="432"/>
      <c r="G1" s="432"/>
      <c r="H1" s="432"/>
      <c r="I1" s="432"/>
      <c r="J1" s="432"/>
      <c r="K1" s="432"/>
      <c r="L1" s="432"/>
      <c r="M1" s="432"/>
      <c r="N1" s="432"/>
      <c r="O1" s="432"/>
      <c r="P1" s="432"/>
      <c r="Q1" s="432"/>
    </row>
    <row r="2" spans="1:19" s="3" customFormat="1" ht="14.45" customHeight="1" thickBot="1">
      <c r="A2" s="433" t="str">
        <f>"Year 5: "&amp;TEXT(EDATE('Year 1'!B2,48),"mm/dd/yy")&amp;" to "&amp;TEXT(EDATE('Year 1'!B2,60)-1,"mm/dd/yy")</f>
        <v>Year 5: 07/01/27 to 06/30/28</v>
      </c>
      <c r="B2" s="433"/>
      <c r="C2" s="433"/>
      <c r="D2" s="433"/>
      <c r="E2" s="433"/>
      <c r="F2" s="433"/>
      <c r="G2" s="433"/>
      <c r="H2" s="433"/>
      <c r="I2" s="433"/>
      <c r="J2" s="433"/>
      <c r="K2" s="433"/>
      <c r="L2" s="433"/>
      <c r="M2" s="433"/>
      <c r="N2" s="433"/>
      <c r="O2" s="433"/>
      <c r="P2" s="433"/>
      <c r="Q2" s="433"/>
      <c r="S2" s="292"/>
    </row>
    <row r="3" spans="1:19" s="3" customFormat="1" ht="14.45" customHeight="1" thickTop="1">
      <c r="A3" s="73"/>
      <c r="B3" s="73"/>
      <c r="C3" s="73"/>
      <c r="D3" s="73"/>
      <c r="E3" s="73"/>
      <c r="F3" s="73"/>
      <c r="G3" s="73"/>
      <c r="H3" s="73"/>
      <c r="I3" s="73"/>
      <c r="J3" s="73"/>
      <c r="K3" s="73"/>
      <c r="L3" s="73"/>
      <c r="M3" s="73"/>
      <c r="N3" s="73"/>
      <c r="O3" s="73"/>
      <c r="P3" s="73"/>
      <c r="Q3" s="73"/>
    </row>
    <row r="4" spans="1:19" s="10" customFormat="1" ht="12.75" customHeight="1">
      <c r="A4" s="4" t="s">
        <v>1</v>
      </c>
      <c r="C4" s="5"/>
      <c r="D4" s="5"/>
      <c r="E4" s="5"/>
      <c r="F4" s="5"/>
      <c r="G4" s="5"/>
      <c r="H4" s="5"/>
      <c r="I4" s="6"/>
      <c r="J4" s="6"/>
      <c r="K4" s="5"/>
      <c r="L4" s="5"/>
      <c r="M4" s="7"/>
      <c r="N4" s="7"/>
      <c r="O4" s="8"/>
      <c r="P4" s="8"/>
      <c r="Q4" s="9"/>
      <c r="R4" s="431"/>
    </row>
    <row r="5" spans="1:19" ht="12.75" customHeight="1">
      <c r="A5" s="67" t="s">
        <v>2</v>
      </c>
      <c r="B5" s="67"/>
      <c r="C5" s="67"/>
      <c r="E5" s="119" t="s">
        <v>3</v>
      </c>
      <c r="F5" s="80"/>
      <c r="G5" s="119" t="s">
        <v>4</v>
      </c>
      <c r="H5" s="28"/>
      <c r="I5" s="119" t="s">
        <v>5</v>
      </c>
      <c r="J5" s="28"/>
      <c r="K5" s="119" t="s">
        <v>6</v>
      </c>
      <c r="L5" s="28"/>
      <c r="M5" s="11"/>
      <c r="N5" s="11"/>
      <c r="O5" s="12"/>
      <c r="P5" s="295" t="s">
        <v>7</v>
      </c>
      <c r="Q5" s="13"/>
      <c r="R5" s="431"/>
    </row>
    <row r="6" spans="1:19" ht="12.75" customHeight="1">
      <c r="A6" s="15"/>
      <c r="B6" s="15">
        <f>'Year 4'!B6</f>
        <v>0</v>
      </c>
      <c r="E6" s="120"/>
      <c r="F6" s="66"/>
      <c r="G6" s="122"/>
      <c r="H6" s="28"/>
      <c r="I6" s="124"/>
      <c r="J6" s="69"/>
      <c r="K6" s="126"/>
      <c r="L6" s="70"/>
      <c r="M6" s="11"/>
      <c r="N6" s="11"/>
      <c r="O6" s="12"/>
      <c r="P6" s="12"/>
      <c r="Q6" s="13"/>
      <c r="R6" s="293" t="str">
        <f>'Year 1'!A5</f>
        <v>Basic Tuition - CLAS and Pharmacy</v>
      </c>
    </row>
    <row r="7" spans="1:19" ht="12.75" customHeight="1">
      <c r="A7" s="15"/>
      <c r="B7" s="15"/>
      <c r="C7" s="1">
        <f>'Year 4'!C7</f>
        <v>0</v>
      </c>
      <c r="E7" s="121">
        <f>G7*I7</f>
        <v>0</v>
      </c>
      <c r="F7" s="66"/>
      <c r="G7" s="123"/>
      <c r="H7" s="68"/>
      <c r="I7" s="125">
        <v>9</v>
      </c>
      <c r="J7" s="82"/>
      <c r="K7" s="127">
        <f>'Year 4'!K7*1.03</f>
        <v>0</v>
      </c>
      <c r="L7" s="83"/>
      <c r="M7" s="78">
        <f>K7*I7*G7</f>
        <v>0</v>
      </c>
      <c r="N7" s="78"/>
      <c r="O7" s="78"/>
      <c r="P7" s="78">
        <f>M7*0.37</f>
        <v>0</v>
      </c>
      <c r="Q7" s="78"/>
    </row>
    <row r="8" spans="1:19" ht="12.75" customHeight="1">
      <c r="A8" s="15"/>
      <c r="B8" s="15"/>
      <c r="C8" s="1" t="e">
        <f>'Year 4'!C8</f>
        <v>#REF!</v>
      </c>
      <c r="E8" s="121">
        <f t="shared" ref="E8:E24" si="0">G8*I8</f>
        <v>0</v>
      </c>
      <c r="F8" s="66"/>
      <c r="G8" s="123"/>
      <c r="H8" s="68"/>
      <c r="I8" s="125">
        <v>3</v>
      </c>
      <c r="J8" s="82"/>
      <c r="K8" s="127" t="e">
        <f>'Year 4'!K8*1.03</f>
        <v>#REF!</v>
      </c>
      <c r="L8" s="83"/>
      <c r="M8" s="78" t="e">
        <f t="shared" ref="M8:M24" si="1">K8*I8*G8</f>
        <v>#REF!</v>
      </c>
      <c r="N8" s="78"/>
      <c r="O8" s="78"/>
      <c r="P8" s="78" t="e">
        <f t="shared" ref="P8:P27" si="2">M8*0.37</f>
        <v>#REF!</v>
      </c>
      <c r="Q8" s="78"/>
      <c r="R8" s="14"/>
    </row>
    <row r="9" spans="1:19" ht="4.5" customHeight="1">
      <c r="A9" s="15"/>
      <c r="B9" s="15"/>
      <c r="E9" s="121"/>
      <c r="F9" s="66"/>
      <c r="G9" s="123"/>
      <c r="H9" s="68"/>
      <c r="I9" s="125"/>
      <c r="J9" s="82"/>
      <c r="K9" s="127"/>
      <c r="L9" s="83"/>
      <c r="M9" s="78"/>
      <c r="N9" s="78"/>
      <c r="O9" s="78"/>
      <c r="P9" s="78">
        <f t="shared" si="2"/>
        <v>0</v>
      </c>
      <c r="Q9" s="78"/>
      <c r="R9" s="14"/>
    </row>
    <row r="10" spans="1:19" ht="12.75" customHeight="1">
      <c r="A10" s="15"/>
      <c r="B10" s="15" t="s">
        <v>12</v>
      </c>
      <c r="E10" s="121"/>
      <c r="F10" s="66"/>
      <c r="G10" s="123"/>
      <c r="H10" s="68"/>
      <c r="I10" s="125"/>
      <c r="J10" s="82"/>
      <c r="K10" s="127"/>
      <c r="L10" s="83"/>
      <c r="M10" s="78"/>
      <c r="N10" s="78"/>
      <c r="O10" s="78"/>
      <c r="P10" s="78">
        <f t="shared" si="2"/>
        <v>0</v>
      </c>
      <c r="Q10" s="78"/>
      <c r="R10" s="19"/>
    </row>
    <row r="11" spans="1:19" ht="12.75" customHeight="1">
      <c r="A11" s="15"/>
      <c r="B11" s="15"/>
      <c r="C11" s="1">
        <f>'Year 4'!C11</f>
        <v>0</v>
      </c>
      <c r="E11" s="121">
        <f t="shared" si="0"/>
        <v>0</v>
      </c>
      <c r="F11" s="66"/>
      <c r="G11" s="123"/>
      <c r="H11" s="68"/>
      <c r="I11" s="125">
        <v>9</v>
      </c>
      <c r="J11" s="82"/>
      <c r="K11" s="127">
        <f>'Year 4'!K11*1.03</f>
        <v>0</v>
      </c>
      <c r="L11" s="83"/>
      <c r="M11" s="78">
        <f t="shared" si="1"/>
        <v>0</v>
      </c>
      <c r="N11" s="78"/>
      <c r="O11" s="78"/>
      <c r="P11" s="78">
        <f t="shared" si="2"/>
        <v>0</v>
      </c>
      <c r="Q11" s="78"/>
      <c r="R11" s="22"/>
    </row>
    <row r="12" spans="1:19" ht="12.75" customHeight="1">
      <c r="A12" s="15"/>
      <c r="B12" s="15"/>
      <c r="C12" s="1" t="e">
        <f>'Year 4'!C12</f>
        <v>#REF!</v>
      </c>
      <c r="E12" s="121">
        <f t="shared" si="0"/>
        <v>0</v>
      </c>
      <c r="F12" s="66"/>
      <c r="G12" s="123"/>
      <c r="H12" s="68"/>
      <c r="I12" s="125">
        <v>3</v>
      </c>
      <c r="J12" s="82"/>
      <c r="K12" s="127" t="e">
        <f>'Year 4'!K12*1.03</f>
        <v>#REF!</v>
      </c>
      <c r="L12" s="83"/>
      <c r="M12" s="78" t="e">
        <f t="shared" si="1"/>
        <v>#REF!</v>
      </c>
      <c r="N12" s="78"/>
      <c r="O12" s="78"/>
      <c r="P12" s="78" t="e">
        <f t="shared" si="2"/>
        <v>#REF!</v>
      </c>
      <c r="Q12" s="78"/>
      <c r="R12" s="16"/>
    </row>
    <row r="13" spans="1:19" ht="4.5" customHeight="1">
      <c r="A13" s="15"/>
      <c r="B13" s="15"/>
      <c r="E13" s="121"/>
      <c r="F13" s="66"/>
      <c r="G13" s="123"/>
      <c r="H13" s="68"/>
      <c r="I13" s="125"/>
      <c r="J13" s="82"/>
      <c r="K13" s="127"/>
      <c r="L13" s="83"/>
      <c r="M13" s="78"/>
      <c r="N13" s="78"/>
      <c r="O13" s="78"/>
      <c r="P13" s="78">
        <f t="shared" si="2"/>
        <v>0</v>
      </c>
      <c r="Q13" s="78"/>
      <c r="R13" s="16"/>
    </row>
    <row r="14" spans="1:19" ht="12.75" customHeight="1">
      <c r="A14" s="15"/>
      <c r="B14" s="15" t="s">
        <v>12</v>
      </c>
      <c r="E14" s="121"/>
      <c r="F14" s="66"/>
      <c r="G14" s="123"/>
      <c r="H14" s="68"/>
      <c r="I14" s="125"/>
      <c r="J14" s="82"/>
      <c r="K14" s="127"/>
      <c r="L14" s="83"/>
      <c r="M14" s="78"/>
      <c r="N14" s="78"/>
      <c r="O14" s="78"/>
      <c r="P14" s="78">
        <f t="shared" si="2"/>
        <v>0</v>
      </c>
      <c r="Q14" s="78"/>
      <c r="R14" s="23"/>
    </row>
    <row r="15" spans="1:19" ht="12.75" customHeight="1">
      <c r="A15" s="15"/>
      <c r="B15" s="15"/>
      <c r="C15" s="1" t="e">
        <f>'Year 4'!C15</f>
        <v>#REF!</v>
      </c>
      <c r="E15" s="121">
        <f t="shared" si="0"/>
        <v>0</v>
      </c>
      <c r="F15" s="66"/>
      <c r="G15" s="123"/>
      <c r="H15" s="68"/>
      <c r="I15" s="125">
        <v>9</v>
      </c>
      <c r="J15" s="82"/>
      <c r="K15" s="127" t="e">
        <f>'Year 4'!K15*1.03</f>
        <v>#REF!</v>
      </c>
      <c r="L15" s="83"/>
      <c r="M15" s="78" t="e">
        <f t="shared" si="1"/>
        <v>#REF!</v>
      </c>
      <c r="N15" s="78"/>
      <c r="O15" s="78"/>
      <c r="P15" s="78" t="e">
        <f>M15*0.37</f>
        <v>#REF!</v>
      </c>
      <c r="Q15" s="78"/>
      <c r="R15" s="23"/>
    </row>
    <row r="16" spans="1:19" ht="12.75" customHeight="1">
      <c r="A16" s="15"/>
      <c r="B16" s="15"/>
      <c r="C16" s="1">
        <f>'Year 4'!C16</f>
        <v>0</v>
      </c>
      <c r="E16" s="121">
        <f t="shared" si="0"/>
        <v>0</v>
      </c>
      <c r="F16" s="66"/>
      <c r="G16" s="123"/>
      <c r="H16" s="68"/>
      <c r="I16" s="125">
        <v>3</v>
      </c>
      <c r="J16" s="82"/>
      <c r="K16" s="127">
        <f>'Year 4'!K16*1.03</f>
        <v>0</v>
      </c>
      <c r="L16" s="83"/>
      <c r="M16" s="78">
        <f t="shared" si="1"/>
        <v>0</v>
      </c>
      <c r="N16" s="78"/>
      <c r="O16" s="78"/>
      <c r="P16" s="78">
        <f t="shared" si="2"/>
        <v>0</v>
      </c>
      <c r="Q16" s="78"/>
      <c r="R16" s="23"/>
    </row>
    <row r="17" spans="1:24" ht="4.5" customHeight="1">
      <c r="A17" s="15"/>
      <c r="B17" s="15"/>
      <c r="E17" s="121"/>
      <c r="F17" s="66"/>
      <c r="G17" s="123"/>
      <c r="H17" s="68"/>
      <c r="I17" s="125"/>
      <c r="J17" s="82"/>
      <c r="K17" s="127"/>
      <c r="L17" s="83"/>
      <c r="M17" s="78"/>
      <c r="N17" s="78"/>
      <c r="O17" s="78"/>
      <c r="P17" s="78">
        <f t="shared" si="2"/>
        <v>0</v>
      </c>
      <c r="Q17" s="78"/>
      <c r="R17" s="23"/>
    </row>
    <row r="18" spans="1:24" ht="12.75" customHeight="1">
      <c r="A18" s="15"/>
      <c r="B18" s="15" t="s">
        <v>12</v>
      </c>
      <c r="E18" s="121"/>
      <c r="F18" s="66"/>
      <c r="G18" s="123"/>
      <c r="H18" s="68"/>
      <c r="I18" s="125"/>
      <c r="J18" s="82"/>
      <c r="K18" s="127"/>
      <c r="L18" s="83"/>
      <c r="M18" s="78"/>
      <c r="N18" s="78"/>
      <c r="O18" s="78"/>
      <c r="P18" s="78">
        <f t="shared" si="2"/>
        <v>0</v>
      </c>
      <c r="Q18" s="78"/>
      <c r="R18" s="24"/>
    </row>
    <row r="19" spans="1:24" ht="12.75" customHeight="1">
      <c r="A19" s="15"/>
      <c r="B19" s="15"/>
      <c r="C19" s="1" t="e">
        <f>'Year 4'!C19</f>
        <v>#REF!</v>
      </c>
      <c r="E19" s="121">
        <f t="shared" si="0"/>
        <v>0</v>
      </c>
      <c r="F19" s="66"/>
      <c r="G19" s="123"/>
      <c r="H19" s="68"/>
      <c r="I19" s="125">
        <v>9</v>
      </c>
      <c r="J19" s="82"/>
      <c r="K19" s="127" t="e">
        <f>'Year 4'!K19*1.03</f>
        <v>#REF!</v>
      </c>
      <c r="L19" s="83"/>
      <c r="M19" s="78" t="e">
        <f t="shared" si="1"/>
        <v>#REF!</v>
      </c>
      <c r="N19" s="78"/>
      <c r="O19" s="78"/>
      <c r="P19" s="78" t="e">
        <f t="shared" si="2"/>
        <v>#REF!</v>
      </c>
      <c r="Q19" s="78"/>
      <c r="R19" s="23"/>
    </row>
    <row r="20" spans="1:24" ht="12.75" customHeight="1">
      <c r="A20" s="15"/>
      <c r="B20" s="15"/>
      <c r="C20" s="1">
        <f>'Year 4'!C20</f>
        <v>0</v>
      </c>
      <c r="E20" s="121">
        <f t="shared" si="0"/>
        <v>0</v>
      </c>
      <c r="F20" s="66"/>
      <c r="G20" s="123"/>
      <c r="H20" s="68"/>
      <c r="I20" s="125">
        <v>3</v>
      </c>
      <c r="J20" s="82"/>
      <c r="K20" s="127">
        <f>'Year 4'!K20*1.03</f>
        <v>0</v>
      </c>
      <c r="L20" s="83"/>
      <c r="M20" s="78">
        <f t="shared" si="1"/>
        <v>0</v>
      </c>
      <c r="N20" s="78"/>
      <c r="O20" s="78"/>
      <c r="P20" s="78">
        <f t="shared" si="2"/>
        <v>0</v>
      </c>
      <c r="Q20" s="78"/>
      <c r="R20" s="23"/>
    </row>
    <row r="21" spans="1:24" ht="4.5" customHeight="1">
      <c r="A21" s="15"/>
      <c r="B21" s="15"/>
      <c r="E21" s="121"/>
      <c r="F21" s="66"/>
      <c r="G21" s="123"/>
      <c r="H21" s="68"/>
      <c r="I21" s="125"/>
      <c r="J21" s="82"/>
      <c r="K21" s="127"/>
      <c r="L21" s="83"/>
      <c r="M21" s="78"/>
      <c r="N21" s="78"/>
      <c r="O21" s="78"/>
      <c r="P21" s="78">
        <f t="shared" si="2"/>
        <v>0</v>
      </c>
      <c r="Q21" s="78"/>
      <c r="R21" s="23"/>
    </row>
    <row r="22" spans="1:24" ht="12.75" customHeight="1">
      <c r="A22" s="15"/>
      <c r="B22" s="15" t="s">
        <v>12</v>
      </c>
      <c r="E22" s="121"/>
      <c r="F22" s="66"/>
      <c r="G22" s="123"/>
      <c r="H22" s="68"/>
      <c r="I22" s="125"/>
      <c r="J22" s="82"/>
      <c r="K22" s="127"/>
      <c r="L22" s="83"/>
      <c r="M22" s="78"/>
      <c r="N22" s="78"/>
      <c r="O22" s="78"/>
      <c r="P22" s="78">
        <f t="shared" si="2"/>
        <v>0</v>
      </c>
      <c r="Q22" s="78"/>
      <c r="R22" s="23"/>
    </row>
    <row r="23" spans="1:24" ht="12.75" customHeight="1">
      <c r="A23" s="15"/>
      <c r="B23" s="15"/>
      <c r="C23" s="1" t="s">
        <v>15</v>
      </c>
      <c r="E23" s="121">
        <f t="shared" si="0"/>
        <v>0</v>
      </c>
      <c r="F23" s="66"/>
      <c r="G23" s="123"/>
      <c r="H23" s="68"/>
      <c r="I23" s="125">
        <v>12</v>
      </c>
      <c r="J23" s="82"/>
      <c r="K23" s="127">
        <f>'Year 4'!K23*1.03</f>
        <v>0</v>
      </c>
      <c r="L23" s="83"/>
      <c r="M23" s="78">
        <f t="shared" si="1"/>
        <v>0</v>
      </c>
      <c r="N23" s="78"/>
      <c r="O23" s="78"/>
      <c r="P23" s="78">
        <f t="shared" si="2"/>
        <v>0</v>
      </c>
      <c r="Q23" s="78"/>
      <c r="R23" s="23"/>
    </row>
    <row r="24" spans="1:24" ht="12.75" hidden="1" customHeight="1">
      <c r="A24" s="15"/>
      <c r="B24" s="15"/>
      <c r="E24" s="121">
        <f t="shared" si="0"/>
        <v>0</v>
      </c>
      <c r="F24" s="66"/>
      <c r="G24" s="123"/>
      <c r="H24" s="68"/>
      <c r="I24" s="125"/>
      <c r="J24" s="82"/>
      <c r="K24" s="127" t="e">
        <f>'Year 4'!K24*1.03</f>
        <v>#REF!</v>
      </c>
      <c r="L24" s="83"/>
      <c r="M24" s="78" t="e">
        <f t="shared" si="1"/>
        <v>#REF!</v>
      </c>
      <c r="N24" s="78"/>
      <c r="O24" s="78"/>
      <c r="P24" s="78" t="e">
        <f t="shared" si="2"/>
        <v>#REF!</v>
      </c>
      <c r="Q24" s="78"/>
    </row>
    <row r="25" spans="1:24" ht="4.5" customHeight="1">
      <c r="A25" s="15"/>
      <c r="B25" s="15"/>
      <c r="E25" s="121"/>
      <c r="F25" s="66"/>
      <c r="G25" s="145"/>
      <c r="H25" s="68"/>
      <c r="I25" s="125"/>
      <c r="J25" s="82"/>
      <c r="K25" s="127"/>
      <c r="L25" s="83"/>
      <c r="M25" s="78"/>
      <c r="N25" s="78"/>
      <c r="O25" s="78"/>
      <c r="P25" s="78">
        <f t="shared" si="2"/>
        <v>0</v>
      </c>
      <c r="Q25" s="78"/>
    </row>
    <row r="26" spans="1:24" ht="13.5" customHeight="1">
      <c r="B26" s="15" t="s">
        <v>16</v>
      </c>
      <c r="E26" s="128" t="s">
        <v>17</v>
      </c>
      <c r="F26" s="28"/>
      <c r="G26" s="122"/>
      <c r="H26" s="28"/>
      <c r="I26" s="119" t="s">
        <v>18</v>
      </c>
      <c r="J26" s="28"/>
      <c r="K26" s="119" t="s">
        <v>6</v>
      </c>
      <c r="L26" s="28"/>
      <c r="M26" s="78"/>
      <c r="N26" s="78"/>
      <c r="O26" s="78"/>
      <c r="P26" s="78">
        <f t="shared" si="2"/>
        <v>0</v>
      </c>
      <c r="Q26" s="78"/>
      <c r="R26" s="146"/>
      <c r="S26" s="146"/>
      <c r="W26" s="2"/>
      <c r="X26" s="2"/>
    </row>
    <row r="27" spans="1:24" ht="12" customHeight="1">
      <c r="A27" s="15"/>
      <c r="B27" s="15"/>
      <c r="C27" s="1" t="e">
        <f>'Year 4'!C27</f>
        <v>#REF!</v>
      </c>
      <c r="E27" s="129">
        <v>0</v>
      </c>
      <c r="F27" s="63"/>
      <c r="G27" s="131"/>
      <c r="H27" s="68"/>
      <c r="I27" s="134"/>
      <c r="J27" s="18"/>
      <c r="K27" s="125" t="e">
        <f>'Year 4'!K27*1.03</f>
        <v>#REF!</v>
      </c>
      <c r="L27" s="77"/>
      <c r="M27" s="78" t="e">
        <f>K27*I27*E27</f>
        <v>#REF!</v>
      </c>
      <c r="N27" s="78"/>
      <c r="O27" s="78"/>
      <c r="P27" s="78" t="e">
        <f t="shared" si="2"/>
        <v>#REF!</v>
      </c>
      <c r="Q27" s="78"/>
      <c r="R27" s="146"/>
      <c r="S27" s="146"/>
      <c r="W27" s="2"/>
      <c r="X27" s="2"/>
    </row>
    <row r="28" spans="1:24" ht="4.5" customHeight="1">
      <c r="A28" s="15"/>
      <c r="B28" s="15"/>
      <c r="E28" s="118"/>
      <c r="F28" s="66"/>
      <c r="G28" s="71"/>
      <c r="H28" s="68"/>
      <c r="I28" s="82"/>
      <c r="J28" s="82"/>
      <c r="K28" s="83"/>
      <c r="L28" s="83"/>
      <c r="M28" s="105"/>
      <c r="N28" s="78"/>
      <c r="O28" s="78"/>
      <c r="P28" s="78"/>
      <c r="Q28" s="78"/>
    </row>
    <row r="29" spans="1:24" ht="12.75" customHeight="1">
      <c r="A29" s="1" t="s">
        <v>20</v>
      </c>
      <c r="E29" s="117"/>
      <c r="F29" s="66"/>
      <c r="G29" s="68"/>
      <c r="H29" s="68"/>
      <c r="I29" s="72"/>
      <c r="J29" s="72"/>
      <c r="K29" s="12"/>
      <c r="L29" s="12"/>
      <c r="M29" s="78"/>
      <c r="N29" s="78"/>
      <c r="O29" s="78" t="e">
        <f>SUM(M7:M27)</f>
        <v>#REF!</v>
      </c>
      <c r="P29" s="78"/>
      <c r="Q29" s="78"/>
      <c r="R29" s="14"/>
    </row>
    <row r="30" spans="1:24" ht="4.5" customHeight="1">
      <c r="A30" s="15"/>
      <c r="E30" s="117"/>
      <c r="F30" s="66"/>
      <c r="G30" s="68"/>
      <c r="H30" s="68"/>
      <c r="I30" s="72"/>
      <c r="J30" s="72"/>
      <c r="K30" s="12"/>
      <c r="L30" s="12"/>
      <c r="M30" s="78"/>
      <c r="N30" s="78"/>
      <c r="O30" s="78"/>
      <c r="P30" s="78"/>
      <c r="Q30" s="78"/>
      <c r="R30" s="14"/>
    </row>
    <row r="31" spans="1:24" ht="12.75" customHeight="1">
      <c r="A31" s="67" t="s">
        <v>21</v>
      </c>
      <c r="B31" s="67"/>
      <c r="C31" s="67"/>
      <c r="E31" s="119" t="s">
        <v>17</v>
      </c>
      <c r="F31" s="28"/>
      <c r="G31" s="119" t="s">
        <v>4</v>
      </c>
      <c r="H31" s="28"/>
      <c r="I31" s="119" t="s">
        <v>5</v>
      </c>
      <c r="J31" s="28"/>
      <c r="K31" s="119"/>
      <c r="L31" s="28"/>
      <c r="M31" s="78"/>
      <c r="N31" s="78"/>
      <c r="O31" s="78"/>
      <c r="P31" s="78"/>
      <c r="Q31" s="78"/>
    </row>
    <row r="32" spans="1:24" ht="12.75" customHeight="1">
      <c r="B32" s="15" t="str">
        <f>'Year 4'!B32</f>
        <v>Postdoctoral associate</v>
      </c>
      <c r="E32" s="140"/>
      <c r="F32" s="73"/>
      <c r="G32" s="130"/>
      <c r="H32" s="74"/>
      <c r="I32" s="132"/>
      <c r="J32" s="75"/>
      <c r="K32" s="135"/>
      <c r="L32" s="12"/>
      <c r="M32" s="78"/>
      <c r="N32" s="78"/>
      <c r="O32" s="78"/>
      <c r="P32" s="78"/>
      <c r="Q32" s="78"/>
      <c r="R32" s="25"/>
    </row>
    <row r="33" spans="1:19" ht="12.75" customHeight="1">
      <c r="A33" s="15"/>
      <c r="B33" s="15"/>
      <c r="C33" s="1" t="s">
        <v>19</v>
      </c>
      <c r="E33" s="141"/>
      <c r="F33" s="63"/>
      <c r="G33" s="123"/>
      <c r="H33" s="68"/>
      <c r="I33" s="125">
        <v>12</v>
      </c>
      <c r="J33" s="82"/>
      <c r="K33" s="127">
        <f>'Year 4'!K33*1.03</f>
        <v>0</v>
      </c>
      <c r="L33" s="83"/>
      <c r="M33" s="78">
        <f>K33*I33*G33*E33</f>
        <v>0</v>
      </c>
      <c r="N33" s="78"/>
      <c r="O33" s="78"/>
      <c r="P33" s="78">
        <f>M33*0.37</f>
        <v>0</v>
      </c>
      <c r="Q33" s="78"/>
      <c r="R33" s="2"/>
    </row>
    <row r="34" spans="1:19" ht="4.5" customHeight="1">
      <c r="A34" s="15"/>
      <c r="B34" s="15"/>
      <c r="E34" s="141"/>
      <c r="F34" s="63"/>
      <c r="G34" s="123"/>
      <c r="H34" s="68"/>
      <c r="I34" s="125"/>
      <c r="J34" s="82"/>
      <c r="K34" s="127"/>
      <c r="L34" s="83"/>
      <c r="M34" s="78"/>
      <c r="N34" s="78"/>
      <c r="O34" s="78"/>
      <c r="P34" s="78">
        <f t="shared" ref="P34" si="3">M34*0.35</f>
        <v>0</v>
      </c>
      <c r="Q34" s="78"/>
      <c r="R34" s="2"/>
    </row>
    <row r="35" spans="1:19" ht="12.75" customHeight="1">
      <c r="B35" s="15" t="str">
        <f>'Year 4'!B35</f>
        <v>Technician(s)</v>
      </c>
      <c r="E35" s="140"/>
      <c r="F35" s="73"/>
      <c r="G35" s="130"/>
      <c r="H35" s="74"/>
      <c r="I35" s="133"/>
      <c r="J35" s="84"/>
      <c r="K35" s="127"/>
      <c r="L35" s="83"/>
      <c r="M35" s="78"/>
      <c r="N35" s="78"/>
      <c r="O35" s="78"/>
      <c r="P35" s="78">
        <f>M35*0.37</f>
        <v>0</v>
      </c>
      <c r="Q35" s="78"/>
      <c r="R35" s="2"/>
    </row>
    <row r="36" spans="1:19" ht="12.75" customHeight="1">
      <c r="A36" s="15"/>
      <c r="B36" s="15"/>
      <c r="C36" s="1" t="s">
        <v>19</v>
      </c>
      <c r="E36" s="141"/>
      <c r="F36" s="63"/>
      <c r="G36" s="123"/>
      <c r="H36" s="68"/>
      <c r="I36" s="125">
        <v>12</v>
      </c>
      <c r="J36" s="82"/>
      <c r="K36" s="127">
        <f>'Year 4'!K36*1.03</f>
        <v>0</v>
      </c>
      <c r="L36" s="83"/>
      <c r="M36" s="78">
        <f>K36*I36*G36*E36</f>
        <v>0</v>
      </c>
      <c r="N36" s="78"/>
      <c r="O36" s="78"/>
      <c r="P36" s="78">
        <f>M36*0.37</f>
        <v>0</v>
      </c>
      <c r="Q36" s="78"/>
      <c r="R36" s="2"/>
    </row>
    <row r="37" spans="1:19" ht="4.5" customHeight="1">
      <c r="A37" s="15"/>
      <c r="B37" s="15"/>
      <c r="E37" s="141"/>
      <c r="F37" s="63"/>
      <c r="G37" s="123"/>
      <c r="H37" s="68"/>
      <c r="I37" s="125"/>
      <c r="J37" s="82"/>
      <c r="K37" s="127"/>
      <c r="L37" s="83"/>
      <c r="M37" s="78"/>
      <c r="N37" s="78"/>
      <c r="O37" s="78"/>
      <c r="P37" s="78"/>
      <c r="Q37" s="78"/>
      <c r="R37" s="2"/>
    </row>
    <row r="38" spans="1:19" ht="12.75" customHeight="1">
      <c r="B38" s="15" t="str">
        <f>'Year 4'!B38</f>
        <v>Graduate student(s)</v>
      </c>
      <c r="E38" s="141"/>
      <c r="F38" s="63"/>
      <c r="G38" s="123"/>
      <c r="H38" s="68"/>
      <c r="I38" s="125"/>
      <c r="J38" s="82"/>
      <c r="K38" s="127"/>
      <c r="L38" s="83"/>
      <c r="M38" s="78"/>
      <c r="N38" s="78"/>
      <c r="O38" s="78"/>
      <c r="P38" s="78"/>
      <c r="Q38" s="78"/>
      <c r="R38" s="26" t="s">
        <v>23</v>
      </c>
      <c r="S38" s="26" t="s">
        <v>24</v>
      </c>
    </row>
    <row r="39" spans="1:19" ht="12.75" customHeight="1">
      <c r="A39" s="15"/>
      <c r="B39" s="15"/>
      <c r="C39" s="1" t="s">
        <v>25</v>
      </c>
      <c r="E39" s="141"/>
      <c r="F39" s="63"/>
      <c r="G39" s="123"/>
      <c r="H39" s="68"/>
      <c r="I39" s="251">
        <v>9</v>
      </c>
      <c r="J39" s="82"/>
      <c r="K39" s="127">
        <f>'Year 4'!K39*1.03</f>
        <v>1041</v>
      </c>
      <c r="L39" s="83"/>
      <c r="M39" s="78">
        <f>K39*I39*G39*E39</f>
        <v>0</v>
      </c>
      <c r="N39" s="78"/>
      <c r="O39" s="78"/>
      <c r="P39" s="78">
        <f>M39*0.07</f>
        <v>0</v>
      </c>
      <c r="Q39" s="78" t="s">
        <v>26</v>
      </c>
      <c r="R39" s="108">
        <f>M39*(G39&lt;=0.75)</f>
        <v>0</v>
      </c>
      <c r="S39" s="108">
        <f>M39*(G39&gt;0.75)</f>
        <v>0</v>
      </c>
    </row>
    <row r="40" spans="1:19" ht="12.75" customHeight="1">
      <c r="A40" s="15"/>
      <c r="B40" s="15"/>
      <c r="C40" s="1" t="s">
        <v>11</v>
      </c>
      <c r="E40" s="141"/>
      <c r="F40" s="63"/>
      <c r="G40" s="123"/>
      <c r="H40" s="68"/>
      <c r="I40" s="251">
        <v>3</v>
      </c>
      <c r="J40" s="82"/>
      <c r="K40" s="127">
        <f>'Year 4'!K40*1.03</f>
        <v>1041</v>
      </c>
      <c r="L40" s="83"/>
      <c r="M40" s="78">
        <f>K40*I40*G40*E40</f>
        <v>0</v>
      </c>
      <c r="N40" s="78"/>
      <c r="O40" s="78"/>
      <c r="P40" s="78">
        <f>IF(G40&gt;0.75,M40*0.15,M40*0.07)</f>
        <v>0</v>
      </c>
      <c r="Q40" s="78">
        <f>M39+M40</f>
        <v>0</v>
      </c>
      <c r="R40" s="108">
        <f>M40*(G40&lt;=0.75)</f>
        <v>0</v>
      </c>
      <c r="S40" s="108">
        <f>M40*(G40&gt;0.75)</f>
        <v>0</v>
      </c>
    </row>
    <row r="41" spans="1:19" s="10" customFormat="1" ht="4.5" customHeight="1">
      <c r="A41" s="15"/>
      <c r="B41" s="15"/>
      <c r="C41" s="1"/>
      <c r="D41" s="1"/>
      <c r="E41" s="125"/>
      <c r="F41" s="63"/>
      <c r="G41" s="123"/>
      <c r="H41" s="68"/>
      <c r="I41" s="125"/>
      <c r="J41" s="82"/>
      <c r="K41" s="127"/>
      <c r="L41" s="83"/>
      <c r="M41" s="78"/>
      <c r="N41" s="78"/>
      <c r="O41" s="78"/>
      <c r="P41" s="78"/>
      <c r="Q41" s="78"/>
      <c r="R41" s="108"/>
      <c r="S41" s="108"/>
    </row>
    <row r="42" spans="1:19" ht="12.75" customHeight="1">
      <c r="B42" s="15" t="str">
        <f>'Year 4'!B42</f>
        <v>Undergraduate student(s) or GAs</v>
      </c>
      <c r="E42" s="119" t="s">
        <v>17</v>
      </c>
      <c r="F42" s="28"/>
      <c r="G42" s="122"/>
      <c r="H42" s="28"/>
      <c r="I42" s="119" t="s">
        <v>18</v>
      </c>
      <c r="J42" s="28"/>
      <c r="K42" s="119" t="s">
        <v>6</v>
      </c>
      <c r="L42" s="28"/>
      <c r="M42" s="78"/>
      <c r="N42" s="78"/>
      <c r="O42" s="78"/>
      <c r="P42" s="78"/>
      <c r="Q42" s="78" t="s">
        <v>27</v>
      </c>
      <c r="R42" s="108">
        <f>M42*(G42&lt;=0.75)</f>
        <v>0</v>
      </c>
      <c r="S42" s="108">
        <f>M42*(G42&gt;0.75)</f>
        <v>0</v>
      </c>
    </row>
    <row r="43" spans="1:19" ht="12.75" customHeight="1">
      <c r="A43" s="15"/>
      <c r="B43" s="15"/>
      <c r="C43" s="1" t="s">
        <v>19</v>
      </c>
      <c r="E43" s="141"/>
      <c r="F43" s="63"/>
      <c r="G43" s="131"/>
      <c r="H43" s="68"/>
      <c r="I43" s="134"/>
      <c r="J43" s="18"/>
      <c r="K43" s="253">
        <f>'Year 4'!K43*1.03</f>
        <v>0</v>
      </c>
      <c r="L43" s="77"/>
      <c r="M43" s="78">
        <f>K43*I43*E43</f>
        <v>0</v>
      </c>
      <c r="N43" s="78"/>
      <c r="O43" s="78"/>
      <c r="P43" s="78">
        <f>M43*0.07</f>
        <v>0</v>
      </c>
      <c r="Q43" s="296">
        <f>I43/2080</f>
        <v>0</v>
      </c>
      <c r="R43" s="108">
        <f>M43</f>
        <v>0</v>
      </c>
      <c r="S43" s="108"/>
    </row>
    <row r="44" spans="1:19" ht="4.5" customHeight="1">
      <c r="A44" s="15"/>
      <c r="B44" s="15"/>
      <c r="E44" s="138"/>
      <c r="F44" s="63"/>
      <c r="G44" s="131"/>
      <c r="H44" s="68"/>
      <c r="I44" s="134"/>
      <c r="J44" s="18"/>
      <c r="K44" s="129"/>
      <c r="L44" s="77"/>
      <c r="M44" s="78"/>
      <c r="N44" s="78"/>
      <c r="O44" s="78"/>
      <c r="P44" s="78"/>
      <c r="Q44" s="78"/>
      <c r="R44" s="108"/>
      <c r="S44" s="108"/>
    </row>
    <row r="45" spans="1:19" ht="12.75" customHeight="1">
      <c r="B45" s="15" t="str">
        <f>'Year 4'!B45</f>
        <v>Administrative assistant</v>
      </c>
      <c r="E45" s="119" t="s">
        <v>17</v>
      </c>
      <c r="F45" s="28"/>
      <c r="G45" s="119" t="s">
        <v>4</v>
      </c>
      <c r="H45" s="28"/>
      <c r="I45" s="119" t="s">
        <v>5</v>
      </c>
      <c r="J45" s="28"/>
      <c r="K45" s="119" t="s">
        <v>6</v>
      </c>
      <c r="L45" s="28"/>
      <c r="M45" s="78"/>
      <c r="N45" s="78"/>
      <c r="O45" s="78"/>
      <c r="P45" s="78"/>
      <c r="Q45" s="78"/>
      <c r="R45" s="88"/>
      <c r="S45" s="109"/>
    </row>
    <row r="46" spans="1:19" s="33" customFormat="1" ht="12.75" customHeight="1">
      <c r="A46" s="15"/>
      <c r="B46" s="15"/>
      <c r="C46" s="1" t="s">
        <v>19</v>
      </c>
      <c r="D46" s="1"/>
      <c r="E46" s="141"/>
      <c r="F46" s="63"/>
      <c r="G46" s="123"/>
      <c r="H46" s="68"/>
      <c r="I46" s="125"/>
      <c r="J46" s="18"/>
      <c r="K46" s="127">
        <f>'Year 4'!K46*1.03</f>
        <v>0</v>
      </c>
      <c r="L46" s="12"/>
      <c r="M46" s="78">
        <f>K46*I46*G46*E46</f>
        <v>0</v>
      </c>
      <c r="N46" s="78"/>
      <c r="O46" s="78"/>
      <c r="P46" s="78">
        <f>M46*0.37</f>
        <v>0</v>
      </c>
      <c r="Q46" s="78"/>
      <c r="R46" s="88"/>
      <c r="S46" s="109"/>
    </row>
    <row r="47" spans="1:19" s="10" customFormat="1" ht="4.5" customHeight="1">
      <c r="A47" s="15"/>
      <c r="B47" s="15"/>
      <c r="C47" s="1"/>
      <c r="D47" s="1"/>
      <c r="E47" s="141"/>
      <c r="F47" s="63"/>
      <c r="G47" s="123"/>
      <c r="H47" s="68"/>
      <c r="I47" s="125"/>
      <c r="J47" s="18"/>
      <c r="K47" s="127"/>
      <c r="L47" s="12"/>
      <c r="M47" s="78"/>
      <c r="N47" s="78"/>
      <c r="O47" s="78"/>
      <c r="P47" s="78"/>
      <c r="Q47" s="78"/>
      <c r="R47" s="88"/>
      <c r="S47" s="109"/>
    </row>
    <row r="48" spans="1:19" s="10" customFormat="1" ht="12.75" customHeight="1">
      <c r="A48" s="1"/>
      <c r="B48" s="15" t="str">
        <f>'Year 4'!B48</f>
        <v>Other personnel</v>
      </c>
      <c r="C48" s="1"/>
      <c r="D48" s="1"/>
      <c r="E48" s="140"/>
      <c r="F48" s="73"/>
      <c r="G48" s="130"/>
      <c r="H48" s="74"/>
      <c r="I48" s="133"/>
      <c r="J48" s="76"/>
      <c r="K48" s="127"/>
      <c r="L48" s="12"/>
      <c r="M48" s="78"/>
      <c r="N48" s="78"/>
      <c r="O48" s="78"/>
      <c r="P48" s="78"/>
      <c r="Q48" s="78"/>
      <c r="R48" s="88"/>
      <c r="S48" s="109"/>
    </row>
    <row r="49" spans="1:19" s="10" customFormat="1" ht="12.75" customHeight="1">
      <c r="A49" s="15"/>
      <c r="B49" s="15"/>
      <c r="C49" s="1" t="s">
        <v>19</v>
      </c>
      <c r="D49" s="1"/>
      <c r="E49" s="141"/>
      <c r="F49" s="63"/>
      <c r="G49" s="142"/>
      <c r="H49" s="68"/>
      <c r="I49" s="125"/>
      <c r="J49" s="18"/>
      <c r="K49" s="127">
        <f>'Year 4'!K49*1.03</f>
        <v>0</v>
      </c>
      <c r="L49" s="12"/>
      <c r="M49" s="78">
        <f>K49*I49*G49*E49</f>
        <v>0</v>
      </c>
      <c r="N49" s="78"/>
      <c r="O49" s="78"/>
      <c r="P49" s="78">
        <f>M49*0.37</f>
        <v>0</v>
      </c>
      <c r="Q49" s="78"/>
      <c r="R49" s="88"/>
      <c r="S49" s="109"/>
    </row>
    <row r="50" spans="1:19" s="10" customFormat="1" ht="4.5" customHeight="1">
      <c r="A50" s="15"/>
      <c r="B50" s="15"/>
      <c r="C50" s="1"/>
      <c r="D50" s="1"/>
      <c r="E50" s="81"/>
      <c r="F50" s="63"/>
      <c r="G50" s="71"/>
      <c r="H50" s="68"/>
      <c r="I50" s="18"/>
      <c r="J50" s="18"/>
      <c r="K50" s="12"/>
      <c r="L50" s="12"/>
      <c r="M50" s="105"/>
      <c r="N50" s="78"/>
      <c r="O50" s="78"/>
      <c r="P50" s="78"/>
      <c r="Q50" s="78"/>
      <c r="R50" s="88"/>
      <c r="S50" s="109"/>
    </row>
    <row r="51" spans="1:19" ht="12.75" customHeight="1">
      <c r="A51" s="1" t="s">
        <v>29</v>
      </c>
      <c r="E51" s="28"/>
      <c r="F51" s="28"/>
      <c r="G51" s="7"/>
      <c r="H51" s="7"/>
      <c r="I51" s="29"/>
      <c r="J51" s="29"/>
      <c r="K51" s="17"/>
      <c r="L51" s="17"/>
      <c r="M51" s="78"/>
      <c r="N51" s="78"/>
      <c r="O51" s="78">
        <f>SUM(M32:M49)</f>
        <v>0</v>
      </c>
      <c r="P51" s="78"/>
      <c r="Q51" s="78"/>
      <c r="R51" s="78"/>
      <c r="S51" s="109"/>
    </row>
    <row r="52" spans="1:19" s="10" customFormat="1" ht="4.5" customHeight="1">
      <c r="A52" s="15"/>
      <c r="B52" s="1"/>
      <c r="C52" s="1"/>
      <c r="D52" s="1"/>
      <c r="E52" s="28"/>
      <c r="F52" s="28"/>
      <c r="G52" s="7"/>
      <c r="H52" s="7"/>
      <c r="I52" s="29"/>
      <c r="J52" s="29"/>
      <c r="K52" s="17"/>
      <c r="L52" s="17"/>
      <c r="M52" s="78"/>
      <c r="N52" s="78"/>
      <c r="O52" s="105"/>
      <c r="P52" s="78"/>
      <c r="Q52" s="78"/>
      <c r="R52" s="78"/>
      <c r="S52" s="109"/>
    </row>
    <row r="53" spans="1:19" s="47" customFormat="1" ht="12.75" customHeight="1">
      <c r="A53" s="15"/>
      <c r="B53" s="30" t="s">
        <v>30</v>
      </c>
      <c r="C53" s="30"/>
      <c r="D53" s="30"/>
      <c r="E53" s="7"/>
      <c r="F53" s="7"/>
      <c r="G53" s="7"/>
      <c r="H53" s="7"/>
      <c r="I53" s="31"/>
      <c r="J53" s="31"/>
      <c r="K53" s="17"/>
      <c r="L53" s="17"/>
      <c r="M53" s="78"/>
      <c r="N53" s="78"/>
      <c r="O53" s="78" t="e">
        <f>SUM(O29+O51)</f>
        <v>#REF!</v>
      </c>
      <c r="P53" s="78"/>
      <c r="Q53" s="78"/>
      <c r="R53" s="78"/>
      <c r="S53" s="109"/>
    </row>
    <row r="54" spans="1:19" ht="12.75" customHeight="1">
      <c r="A54" s="4" t="s">
        <v>31</v>
      </c>
      <c r="B54" s="10"/>
      <c r="C54" s="5"/>
      <c r="D54" s="5"/>
      <c r="E54" s="5"/>
      <c r="F54" s="5"/>
      <c r="G54" s="5"/>
      <c r="H54" s="5"/>
      <c r="I54" s="6"/>
      <c r="J54" s="6"/>
      <c r="K54" s="17"/>
      <c r="L54" s="17"/>
      <c r="M54" s="78"/>
      <c r="N54" s="78"/>
      <c r="O54" s="78"/>
      <c r="P54" s="78"/>
      <c r="Q54" s="78"/>
      <c r="R54" s="103"/>
      <c r="S54" s="110"/>
    </row>
    <row r="55" spans="1:19" ht="12.75" customHeight="1">
      <c r="A55" s="15"/>
      <c r="B55" s="1" t="s">
        <v>32</v>
      </c>
      <c r="C55" s="30"/>
      <c r="D55" s="30"/>
      <c r="E55" s="7"/>
      <c r="F55" s="7"/>
      <c r="G55" s="7"/>
      <c r="H55" s="7"/>
      <c r="I55" s="31"/>
      <c r="J55" s="31"/>
      <c r="K55" s="17"/>
      <c r="L55" s="17"/>
      <c r="M55" s="78" t="e">
        <f>0.37*(O29+M33+M36+M46+M49)</f>
        <v>#REF!</v>
      </c>
      <c r="N55" s="78"/>
      <c r="O55" s="78"/>
      <c r="P55" s="78"/>
      <c r="Q55" s="78"/>
      <c r="R55" s="78"/>
      <c r="S55" s="111"/>
    </row>
    <row r="56" spans="1:19" ht="12.75" customHeight="1">
      <c r="A56" s="15"/>
      <c r="B56" s="1" t="s">
        <v>33</v>
      </c>
      <c r="C56" s="30"/>
      <c r="D56" s="30"/>
      <c r="E56" s="7"/>
      <c r="F56" s="7"/>
      <c r="G56" s="7"/>
      <c r="H56" s="7"/>
      <c r="I56" s="31"/>
      <c r="J56" s="31"/>
      <c r="K56" s="17"/>
      <c r="L56" s="17"/>
      <c r="M56" s="78">
        <f>S56*0.15</f>
        <v>0</v>
      </c>
      <c r="N56" s="78"/>
      <c r="O56" s="78"/>
      <c r="P56" s="78"/>
      <c r="Q56" s="78"/>
      <c r="R56" s="112"/>
      <c r="S56" s="78">
        <f>SUM(S39:S55)</f>
        <v>0</v>
      </c>
    </row>
    <row r="57" spans="1:19" ht="12.75" customHeight="1">
      <c r="A57" s="15"/>
      <c r="B57" s="1" t="s">
        <v>34</v>
      </c>
      <c r="C57" s="30"/>
      <c r="D57" s="30"/>
      <c r="E57" s="7"/>
      <c r="F57" s="7"/>
      <c r="G57" s="7"/>
      <c r="H57" s="7"/>
      <c r="I57" s="31"/>
      <c r="J57" s="31"/>
      <c r="K57" s="17"/>
      <c r="L57" s="17"/>
      <c r="M57" s="78">
        <f>R57*0.07</f>
        <v>0</v>
      </c>
      <c r="N57" s="78"/>
      <c r="O57" s="78"/>
      <c r="P57" s="78"/>
      <c r="Q57" s="78"/>
      <c r="R57" s="78">
        <f>SUM(R39:R56)</f>
        <v>0</v>
      </c>
      <c r="S57" s="78"/>
    </row>
    <row r="58" spans="1:19" ht="4.5" customHeight="1">
      <c r="A58" s="15"/>
      <c r="C58" s="30"/>
      <c r="D58" s="30"/>
      <c r="E58" s="7"/>
      <c r="F58" s="7"/>
      <c r="G58" s="7"/>
      <c r="H58" s="7"/>
      <c r="I58" s="31"/>
      <c r="J58" s="31"/>
      <c r="K58" s="17"/>
      <c r="L58" s="17"/>
      <c r="M58" s="105"/>
      <c r="N58" s="78"/>
      <c r="O58" s="78"/>
      <c r="P58" s="78"/>
      <c r="Q58" s="78"/>
      <c r="R58" s="78"/>
      <c r="S58" s="78"/>
    </row>
    <row r="59" spans="1:19" ht="12.75" customHeight="1">
      <c r="A59" s="15"/>
      <c r="B59" s="1" t="s">
        <v>35</v>
      </c>
      <c r="C59" s="30"/>
      <c r="D59" s="30"/>
      <c r="E59" s="7"/>
      <c r="F59" s="7"/>
      <c r="G59" s="7"/>
      <c r="H59" s="7"/>
      <c r="I59" s="31"/>
      <c r="J59" s="31"/>
      <c r="K59" s="17"/>
      <c r="L59" s="17"/>
      <c r="M59" s="78"/>
      <c r="N59" s="78"/>
      <c r="O59" s="105" t="e">
        <f>SUM(M55:M57)</f>
        <v>#REF!</v>
      </c>
      <c r="P59" s="78"/>
      <c r="Q59" s="78"/>
    </row>
    <row r="60" spans="1:19" ht="12.75" customHeight="1">
      <c r="A60" s="32"/>
      <c r="B60" s="33" t="s">
        <v>36</v>
      </c>
      <c r="C60" s="34"/>
      <c r="D60" s="34"/>
      <c r="E60" s="35"/>
      <c r="F60" s="35"/>
      <c r="G60" s="35"/>
      <c r="H60" s="35"/>
      <c r="I60" s="36"/>
      <c r="J60" s="36"/>
      <c r="K60" s="37"/>
      <c r="L60" s="37"/>
      <c r="M60" s="79"/>
      <c r="N60" s="79"/>
      <c r="O60" s="79"/>
      <c r="P60" s="99"/>
      <c r="Q60" s="78" t="e">
        <f>O53+O59</f>
        <v>#REF!</v>
      </c>
    </row>
    <row r="61" spans="1:19" ht="12.75" customHeight="1">
      <c r="A61" s="4" t="s">
        <v>37</v>
      </c>
      <c r="B61" s="10"/>
      <c r="C61" s="5"/>
      <c r="D61" s="5"/>
      <c r="E61" s="5"/>
      <c r="F61" s="5"/>
      <c r="G61" s="5"/>
      <c r="H61" s="5"/>
      <c r="I61" s="6"/>
      <c r="J61" s="6"/>
      <c r="K61" s="17"/>
      <c r="L61" s="17"/>
      <c r="M61" s="78"/>
      <c r="N61" s="78"/>
      <c r="O61" s="78"/>
      <c r="P61" s="78"/>
      <c r="Q61" s="78"/>
      <c r="R61" s="10"/>
    </row>
    <row r="62" spans="1:19" ht="12.75" customHeight="1">
      <c r="A62" s="4"/>
      <c r="B62" s="38">
        <v>1</v>
      </c>
      <c r="C62" s="39" t="s">
        <v>38</v>
      </c>
      <c r="D62" s="39"/>
      <c r="E62" s="39"/>
      <c r="F62" s="39"/>
      <c r="G62" s="39"/>
      <c r="H62" s="39"/>
      <c r="I62" s="40"/>
      <c r="J62" s="40"/>
      <c r="K62" s="41"/>
      <c r="L62" s="41"/>
      <c r="M62" s="78"/>
      <c r="N62" s="78"/>
      <c r="O62" s="78">
        <v>0</v>
      </c>
      <c r="P62" s="78"/>
      <c r="Q62" s="78"/>
      <c r="R62" s="14"/>
    </row>
    <row r="63" spans="1:19" s="47" customFormat="1" ht="12.75" customHeight="1">
      <c r="A63" s="4"/>
      <c r="B63" s="38">
        <v>2</v>
      </c>
      <c r="C63" s="39"/>
      <c r="D63" s="39"/>
      <c r="E63" s="39"/>
      <c r="F63" s="39"/>
      <c r="G63" s="39"/>
      <c r="H63" s="39"/>
      <c r="I63" s="40"/>
      <c r="J63" s="40"/>
      <c r="K63" s="41"/>
      <c r="L63" s="41"/>
      <c r="M63" s="78"/>
      <c r="N63" s="78"/>
      <c r="O63" s="78">
        <v>0</v>
      </c>
      <c r="P63" s="78"/>
      <c r="Q63" s="78"/>
      <c r="R63" s="14"/>
    </row>
    <row r="64" spans="1:19" ht="12.75" customHeight="1">
      <c r="A64" s="4"/>
      <c r="B64" s="38">
        <v>3</v>
      </c>
      <c r="C64" s="39"/>
      <c r="D64" s="39"/>
      <c r="E64" s="39"/>
      <c r="F64" s="39"/>
      <c r="G64" s="39"/>
      <c r="H64" s="39"/>
      <c r="I64" s="40"/>
      <c r="J64" s="40"/>
      <c r="K64" s="41"/>
      <c r="L64" s="41"/>
      <c r="M64" s="78"/>
      <c r="N64" s="78"/>
      <c r="O64" s="78">
        <v>0</v>
      </c>
      <c r="P64" s="78"/>
      <c r="Q64" s="78"/>
      <c r="R64" s="10"/>
    </row>
    <row r="65" spans="1:18" ht="4.5" customHeight="1">
      <c r="A65" s="4"/>
      <c r="B65" s="38"/>
      <c r="C65" s="39"/>
      <c r="D65" s="39"/>
      <c r="E65" s="39"/>
      <c r="F65" s="39"/>
      <c r="G65" s="39"/>
      <c r="H65" s="39"/>
      <c r="I65" s="40"/>
      <c r="J65" s="40"/>
      <c r="K65" s="41"/>
      <c r="L65" s="41"/>
      <c r="M65" s="78"/>
      <c r="N65" s="78"/>
      <c r="O65" s="105"/>
      <c r="P65" s="78"/>
      <c r="Q65" s="78"/>
      <c r="R65" s="10"/>
    </row>
    <row r="66" spans="1:18" ht="12.75" customHeight="1">
      <c r="A66" s="32"/>
      <c r="B66" s="33" t="s">
        <v>39</v>
      </c>
      <c r="C66" s="33"/>
      <c r="D66" s="33"/>
      <c r="E66" s="35"/>
      <c r="F66" s="35"/>
      <c r="G66" s="35"/>
      <c r="H66" s="35"/>
      <c r="I66" s="36"/>
      <c r="J66" s="36"/>
      <c r="K66" s="37"/>
      <c r="L66" s="37"/>
      <c r="M66" s="79"/>
      <c r="N66" s="79"/>
      <c r="O66" s="79"/>
      <c r="P66" s="99"/>
      <c r="Q66" s="78">
        <f>SUM(O62:O64)</f>
        <v>0</v>
      </c>
    </row>
    <row r="67" spans="1:18" ht="12.75" customHeight="1">
      <c r="A67" s="4" t="s">
        <v>40</v>
      </c>
      <c r="B67" s="10"/>
      <c r="C67" s="5"/>
      <c r="D67" s="5"/>
      <c r="E67" s="5"/>
      <c r="F67" s="5"/>
      <c r="G67" s="5"/>
      <c r="H67" s="5"/>
      <c r="I67" s="6"/>
      <c r="J67" s="6"/>
      <c r="K67" s="5"/>
      <c r="L67" s="5"/>
      <c r="M67" s="7"/>
      <c r="N67" s="7"/>
      <c r="O67" s="8"/>
      <c r="P67" s="8"/>
      <c r="Q67" s="9"/>
      <c r="R67" s="10"/>
    </row>
    <row r="68" spans="1:18" ht="12.75" customHeight="1">
      <c r="A68" s="42"/>
      <c r="B68" s="42" t="str">
        <f>'Year 4'!B68</f>
        <v>Total travel</v>
      </c>
      <c r="C68" s="43"/>
      <c r="D68" s="43"/>
      <c r="E68" s="44"/>
      <c r="F68" s="44"/>
      <c r="G68" s="44"/>
      <c r="H68" s="44"/>
      <c r="I68" s="45"/>
      <c r="J68" s="45"/>
      <c r="K68" s="44"/>
      <c r="L68" s="44"/>
      <c r="M68" s="46"/>
      <c r="N68" s="46"/>
      <c r="O68" s="91" t="e">
        <f>SUM('Travel Worksheet'!P172:P183)</f>
        <v>#REF!</v>
      </c>
      <c r="P68" s="91"/>
      <c r="Q68" s="48"/>
      <c r="R68" s="47"/>
    </row>
    <row r="69" spans="1:18" ht="12.75" customHeight="1">
      <c r="A69" s="51"/>
      <c r="B69" s="42" t="e">
        <f>'Year 4'!B69</f>
        <v>#REF!</v>
      </c>
      <c r="C69" s="43"/>
      <c r="D69" s="43"/>
      <c r="E69" s="89"/>
      <c r="F69" s="89"/>
      <c r="G69" s="89"/>
      <c r="H69" s="89"/>
      <c r="I69" s="82"/>
      <c r="J69" s="85"/>
      <c r="K69" s="89"/>
      <c r="L69" s="89"/>
      <c r="M69" s="90"/>
      <c r="N69" s="90"/>
      <c r="O69" s="91">
        <f>'Travel Worksheet'!P194</f>
        <v>0</v>
      </c>
      <c r="P69" s="91"/>
      <c r="Q69" s="91"/>
      <c r="R69" s="47"/>
    </row>
    <row r="70" spans="1:18" ht="4.5" customHeight="1">
      <c r="A70" s="15"/>
      <c r="B70" s="15"/>
      <c r="E70" s="78"/>
      <c r="F70" s="78"/>
      <c r="G70" s="78"/>
      <c r="H70" s="78"/>
      <c r="I70" s="87"/>
      <c r="J70" s="87"/>
      <c r="K70" s="78"/>
      <c r="L70" s="78"/>
      <c r="M70" s="88"/>
      <c r="N70" s="88"/>
      <c r="O70" s="105"/>
      <c r="P70" s="78"/>
      <c r="Q70" s="86"/>
    </row>
    <row r="71" spans="1:18" ht="12.75" customHeight="1">
      <c r="A71" s="32"/>
      <c r="B71" s="33" t="s">
        <v>42</v>
      </c>
      <c r="C71" s="33"/>
      <c r="D71" s="33"/>
      <c r="E71" s="94"/>
      <c r="F71" s="94"/>
      <c r="G71" s="94"/>
      <c r="H71" s="94"/>
      <c r="I71" s="95"/>
      <c r="J71" s="95"/>
      <c r="K71" s="94"/>
      <c r="L71" s="94"/>
      <c r="M71" s="94"/>
      <c r="N71" s="94"/>
      <c r="O71" s="96"/>
      <c r="P71" s="78"/>
      <c r="Q71" s="86" t="e">
        <f>SUM(O68:O69)</f>
        <v>#REF!</v>
      </c>
    </row>
    <row r="72" spans="1:18" ht="12.75" customHeight="1">
      <c r="A72" s="56" t="s">
        <v>43</v>
      </c>
      <c r="B72" s="57"/>
      <c r="C72" s="57"/>
      <c r="D72" s="57"/>
      <c r="E72" s="83"/>
      <c r="F72" s="83"/>
      <c r="G72" s="83"/>
      <c r="H72" s="83"/>
      <c r="I72" s="83"/>
      <c r="J72" s="83"/>
      <c r="K72" s="85"/>
      <c r="L72" s="85"/>
      <c r="M72" s="83"/>
      <c r="N72" s="83"/>
      <c r="O72" s="83"/>
      <c r="P72" s="83"/>
      <c r="Q72" s="78"/>
      <c r="R72" s="58"/>
    </row>
    <row r="73" spans="1:18" ht="12.75" customHeight="1">
      <c r="A73" s="59"/>
      <c r="B73" s="57"/>
      <c r="C73" s="57" t="s">
        <v>44</v>
      </c>
      <c r="D73" s="57"/>
      <c r="E73" s="83"/>
      <c r="F73" s="83"/>
      <c r="G73" s="83"/>
      <c r="H73" s="83"/>
      <c r="I73" s="83"/>
      <c r="J73" s="83"/>
      <c r="K73" s="78"/>
      <c r="L73" s="78"/>
      <c r="M73" s="78"/>
      <c r="N73" s="78"/>
      <c r="O73" s="78">
        <v>0</v>
      </c>
      <c r="P73" s="78"/>
      <c r="Q73" s="86"/>
    </row>
    <row r="74" spans="1:18" ht="12.75" customHeight="1">
      <c r="A74" s="59"/>
      <c r="B74" s="57"/>
      <c r="C74" s="57" t="s">
        <v>45</v>
      </c>
      <c r="D74" s="57"/>
      <c r="E74" s="83"/>
      <c r="F74" s="83"/>
      <c r="G74" s="83"/>
      <c r="H74" s="83"/>
      <c r="I74" s="83"/>
      <c r="J74" s="83"/>
      <c r="K74" s="78"/>
      <c r="L74" s="78"/>
      <c r="M74" s="78"/>
      <c r="N74" s="78"/>
      <c r="O74" s="78">
        <v>0</v>
      </c>
      <c r="P74" s="78"/>
      <c r="Q74" s="86"/>
    </row>
    <row r="75" spans="1:18" s="33" customFormat="1" ht="12.75" customHeight="1">
      <c r="A75" s="59"/>
      <c r="B75" s="57"/>
      <c r="C75" s="57" t="s">
        <v>46</v>
      </c>
      <c r="D75" s="57"/>
      <c r="E75" s="83"/>
      <c r="F75" s="83"/>
      <c r="G75" s="83"/>
      <c r="H75" s="83"/>
      <c r="I75" s="83"/>
      <c r="J75" s="83"/>
      <c r="K75" s="78"/>
      <c r="L75" s="78"/>
      <c r="M75" s="78"/>
      <c r="N75" s="78"/>
      <c r="O75" s="78">
        <v>0</v>
      </c>
      <c r="P75" s="78"/>
      <c r="Q75" s="86"/>
      <c r="R75" s="1"/>
    </row>
    <row r="76" spans="1:18" s="10" customFormat="1" ht="12.75" customHeight="1">
      <c r="A76" s="59"/>
      <c r="B76" s="57"/>
      <c r="C76" s="57" t="s">
        <v>47</v>
      </c>
      <c r="D76" s="57"/>
      <c r="E76" s="83"/>
      <c r="F76" s="83"/>
      <c r="G76" s="83"/>
      <c r="H76" s="83"/>
      <c r="I76" s="83"/>
      <c r="J76" s="83"/>
      <c r="K76" s="78"/>
      <c r="L76" s="78"/>
      <c r="M76" s="78"/>
      <c r="N76" s="78"/>
      <c r="O76" s="78">
        <v>0</v>
      </c>
      <c r="P76" s="78"/>
      <c r="Q76" s="86"/>
      <c r="R76" s="1"/>
    </row>
    <row r="77" spans="1:18" s="10" customFormat="1" ht="4.5" customHeight="1">
      <c r="A77" s="59"/>
      <c r="B77" s="57"/>
      <c r="C77" s="57"/>
      <c r="D77" s="57"/>
      <c r="E77" s="83"/>
      <c r="F77" s="83"/>
      <c r="G77" s="83"/>
      <c r="H77" s="83"/>
      <c r="I77" s="83"/>
      <c r="J77" s="83"/>
      <c r="K77" s="78"/>
      <c r="L77" s="78"/>
      <c r="M77" s="78"/>
      <c r="N77" s="78"/>
      <c r="O77" s="105"/>
      <c r="P77" s="78"/>
      <c r="Q77" s="86"/>
      <c r="R77" s="1"/>
    </row>
    <row r="78" spans="1:18" s="10" customFormat="1" ht="12.75" customHeight="1">
      <c r="A78" s="59"/>
      <c r="B78" s="144">
        <v>0</v>
      </c>
      <c r="C78" s="57" t="s">
        <v>48</v>
      </c>
      <c r="D78" s="57"/>
      <c r="E78" s="83"/>
      <c r="F78" s="83"/>
      <c r="G78" s="83"/>
      <c r="H78" s="83"/>
      <c r="I78" s="83"/>
      <c r="J78" s="83"/>
      <c r="K78" s="78"/>
      <c r="L78" s="78"/>
      <c r="M78" s="78"/>
      <c r="N78" s="78"/>
      <c r="O78" s="78"/>
      <c r="P78" s="78"/>
      <c r="Q78" s="86"/>
      <c r="R78" s="1"/>
    </row>
    <row r="79" spans="1:18" s="10" customFormat="1" ht="12.75" customHeight="1">
      <c r="A79" s="60"/>
      <c r="B79" s="61" t="s">
        <v>49</v>
      </c>
      <c r="C79" s="62"/>
      <c r="D79" s="62"/>
      <c r="E79" s="94"/>
      <c r="F79" s="94"/>
      <c r="G79" s="94"/>
      <c r="H79" s="94"/>
      <c r="I79" s="94"/>
      <c r="J79" s="94"/>
      <c r="K79" s="94"/>
      <c r="L79" s="94"/>
      <c r="M79" s="94"/>
      <c r="N79" s="94"/>
      <c r="O79" s="96"/>
      <c r="P79" s="78"/>
      <c r="Q79" s="86">
        <f>SUM(O73:O76)</f>
        <v>0</v>
      </c>
      <c r="R79" s="1"/>
    </row>
    <row r="80" spans="1:18" s="10" customFormat="1" ht="12.75" customHeight="1">
      <c r="A80" s="4" t="s">
        <v>50</v>
      </c>
      <c r="C80" s="5"/>
      <c r="D80" s="5"/>
      <c r="E80" s="97"/>
      <c r="F80" s="97"/>
      <c r="G80" s="97"/>
      <c r="H80" s="97"/>
      <c r="I80" s="98"/>
      <c r="J80" s="98"/>
      <c r="K80" s="97"/>
      <c r="L80" s="97"/>
      <c r="M80" s="99"/>
      <c r="N80" s="99"/>
      <c r="O80" s="99"/>
      <c r="P80" s="99"/>
      <c r="Q80" s="100"/>
    </row>
    <row r="81" spans="1:18" ht="12.75" customHeight="1">
      <c r="A81" s="15"/>
      <c r="B81" s="1" t="str">
        <f>'Year 4'!B81</f>
        <v>Research materials &amp; supplies</v>
      </c>
      <c r="E81" s="83"/>
      <c r="F81" s="83"/>
      <c r="G81" s="83"/>
      <c r="H81" s="83"/>
      <c r="I81" s="85"/>
      <c r="J81" s="85"/>
      <c r="K81" s="88"/>
      <c r="L81" s="88"/>
      <c r="M81" s="83"/>
      <c r="N81" s="83"/>
      <c r="O81" s="88">
        <v>0</v>
      </c>
      <c r="P81" s="88"/>
      <c r="Q81" s="86"/>
      <c r="R81" s="20"/>
    </row>
    <row r="82" spans="1:18" ht="12.75" customHeight="1">
      <c r="A82" s="15"/>
      <c r="B82" s="1" t="str">
        <f>'Year 4'!B82</f>
        <v>Publications (copying and distribution of research results)</v>
      </c>
      <c r="E82" s="83"/>
      <c r="F82" s="83"/>
      <c r="G82" s="83"/>
      <c r="H82" s="83"/>
      <c r="I82" s="85"/>
      <c r="J82" s="85"/>
      <c r="K82" s="88"/>
      <c r="L82" s="88"/>
      <c r="M82" s="83"/>
      <c r="N82" s="83"/>
      <c r="O82" s="88">
        <v>0</v>
      </c>
      <c r="P82" s="88"/>
      <c r="Q82" s="86"/>
      <c r="R82" s="52"/>
    </row>
    <row r="83" spans="1:18" ht="12.75" customHeight="1">
      <c r="A83" s="15"/>
      <c r="B83" s="1" t="str">
        <f>'Year 4'!B83</f>
        <v>Consultant Services</v>
      </c>
      <c r="E83" s="83"/>
      <c r="F83" s="83"/>
      <c r="G83" s="83"/>
      <c r="H83" s="83"/>
      <c r="I83" s="85"/>
      <c r="J83" s="85"/>
      <c r="K83" s="88"/>
      <c r="L83" s="88"/>
      <c r="M83" s="83"/>
      <c r="N83" s="83"/>
      <c r="O83" s="88">
        <v>0</v>
      </c>
      <c r="P83" s="88"/>
      <c r="Q83" s="86"/>
      <c r="R83" s="2"/>
    </row>
    <row r="84" spans="1:18" ht="12.75" customHeight="1">
      <c r="A84" s="15"/>
      <c r="B84" s="1" t="str">
        <f>'Year 4'!B84</f>
        <v>Computer Services</v>
      </c>
      <c r="E84" s="83"/>
      <c r="F84" s="83"/>
      <c r="G84" s="83"/>
      <c r="H84" s="83"/>
      <c r="I84" s="85"/>
      <c r="J84" s="85"/>
      <c r="K84" s="88"/>
      <c r="L84" s="88"/>
      <c r="M84" s="83"/>
      <c r="N84" s="83"/>
      <c r="O84" s="88">
        <v>0</v>
      </c>
      <c r="P84" s="88"/>
      <c r="Q84" s="86"/>
      <c r="R84" s="2"/>
    </row>
    <row r="85" spans="1:18" ht="12.75" customHeight="1">
      <c r="A85" s="15"/>
      <c r="B85" s="1" t="str">
        <f>'Year 4'!B85</f>
        <v>Subaward #1</v>
      </c>
      <c r="E85" s="83"/>
      <c r="F85" s="83"/>
      <c r="G85" s="83"/>
      <c r="H85" s="83"/>
      <c r="I85" s="85"/>
      <c r="J85" s="85"/>
      <c r="K85" s="88"/>
      <c r="L85" s="88"/>
      <c r="M85" s="83"/>
      <c r="N85" s="83"/>
      <c r="O85" s="88">
        <v>0</v>
      </c>
      <c r="P85" s="88"/>
      <c r="Q85" s="86"/>
      <c r="R85" s="2"/>
    </row>
    <row r="86" spans="1:18" ht="12.75" customHeight="1">
      <c r="A86" s="15"/>
      <c r="B86" s="1" t="str">
        <f>'Year 4'!B86</f>
        <v>Subaward #2</v>
      </c>
      <c r="E86" s="83"/>
      <c r="F86" s="83"/>
      <c r="G86" s="83"/>
      <c r="H86" s="83"/>
      <c r="I86" s="85"/>
      <c r="J86" s="85"/>
      <c r="K86" s="88"/>
      <c r="L86" s="88"/>
      <c r="M86" s="83"/>
      <c r="N86" s="83"/>
      <c r="O86" s="88">
        <v>0</v>
      </c>
      <c r="P86" s="88"/>
      <c r="Q86" s="86"/>
      <c r="R86" s="2"/>
    </row>
    <row r="87" spans="1:18" ht="12.75" customHeight="1">
      <c r="A87" s="15"/>
      <c r="B87" s="1" t="str">
        <f>'Year 4'!B87</f>
        <v xml:space="preserve">Subaward #3 </v>
      </c>
      <c r="E87" s="83"/>
      <c r="F87" s="83"/>
      <c r="G87" s="83"/>
      <c r="H87" s="83"/>
      <c r="I87" s="85"/>
      <c r="J87" s="85"/>
      <c r="K87" s="88"/>
      <c r="L87" s="88"/>
      <c r="M87" s="83"/>
      <c r="N87" s="83"/>
      <c r="O87" s="88">
        <v>0</v>
      </c>
      <c r="P87" s="88"/>
      <c r="Q87" s="86"/>
      <c r="R87" s="2"/>
    </row>
    <row r="88" spans="1:18" ht="12.75" customHeight="1">
      <c r="A88" s="15"/>
      <c r="B88" s="1" t="s">
        <v>58</v>
      </c>
      <c r="F88" s="1"/>
      <c r="J88" s="45"/>
      <c r="K88" s="2"/>
      <c r="L88" s="2"/>
      <c r="M88" s="12"/>
      <c r="N88" s="12"/>
      <c r="O88" s="27"/>
      <c r="P88" s="27"/>
      <c r="Q88" s="13"/>
      <c r="R88" s="2"/>
    </row>
    <row r="89" spans="1:18" ht="12.75" customHeight="1">
      <c r="A89" s="15"/>
      <c r="E89" s="63" t="s">
        <v>59</v>
      </c>
      <c r="F89" s="63"/>
      <c r="G89" s="63" t="s">
        <v>60</v>
      </c>
      <c r="H89" s="63"/>
      <c r="I89" s="64" t="s">
        <v>61</v>
      </c>
      <c r="J89" s="45"/>
      <c r="K89" s="2"/>
      <c r="L89" s="2"/>
      <c r="M89" s="12"/>
      <c r="N89" s="12"/>
      <c r="O89" s="27"/>
      <c r="P89" s="27"/>
      <c r="Q89" s="13"/>
      <c r="R89" s="2"/>
    </row>
    <row r="90" spans="1:18" ht="12.75" customHeight="1">
      <c r="A90" s="15"/>
      <c r="C90" s="1" t="s">
        <v>62</v>
      </c>
      <c r="E90" s="304">
        <f>'Year 4'!E90+1</f>
        <v>2028</v>
      </c>
      <c r="F90" s="28"/>
      <c r="G90" s="304">
        <f>'Year 4'!G90+1</f>
        <v>4</v>
      </c>
      <c r="H90" s="28"/>
      <c r="I90" s="305">
        <f>'Year 4'!I90+1</f>
        <v>4</v>
      </c>
      <c r="J90" s="306"/>
      <c r="K90" s="307"/>
      <c r="L90" s="2"/>
      <c r="O90" s="27"/>
      <c r="P90" s="27"/>
      <c r="Q90" s="13"/>
      <c r="R90" s="2"/>
    </row>
    <row r="91" spans="1:18" ht="18" customHeight="1">
      <c r="A91" s="15"/>
      <c r="C91" s="65" t="str">
        <f>E40 &amp;" GRA(s)"</f>
        <v xml:space="preserve"> GRA(s)</v>
      </c>
      <c r="D91" s="65"/>
      <c r="E91" s="310">
        <f>IF(AND(R6="Basic Tuition - CLAS and Pharmacy",E90=2027),Tuition!C114,IF(AND(R6="Journalism",E90=2027),Tuition!C115,IF(AND(R6="Music or Education",E90=2027),Tuition!C116,IF(AND(R6="Social Welfare",E90=2027),Tuition!C117,IF(AND(R6="Architecture",E90=2027),Tuition!C118,IF(AND(R6="Engineering",E90=2027),Tuition!C119,IF(AND(R6="Masters level Business",E90=2027),Tuition!C120,IF(AND(R6="Basic Tuition - CLAS and Pharmacy",E90=2028),Tuition!C123,IF(AND(R6="Journalism",E90=2028),Tuition!C124,IF(AND(R6="Music or Education",E90=2028),Tuition!C125,IF(AND(R6="Social Welfare",E90=2028),Tuition!C126,IF(AND(R6="Architecture",E90=2028),Tuition!C127,IF(AND(R6="Engineering",E90=2028),Tuition!C128,IF(AND(R6="Masters level Business",E90=2028),Tuition!C129,IF(AND(R6="Basic Tuition - CLAS and Pharmacy",E90=2020),Tuition!C51,IF(AND(R6="Journalism",E90=2020),Tuition!C52,IF(AND(R6="Music or Education",E90=2020),Tuition!C53,IF(AND(R6="Social Welfare",E90=2020),Tuition!C54,IF(AND(R6="Architecture",E90=2020),Tuition!C55,IF(AND(R6="Engineering",E90=2020),Tuition!C56,IF(AND(R6="Masters level Business",E90=2020),Tuition!C57,IF(AND(R6="Basic Tuition - CLAS and Pharmacy",E90=2021),Tuition!C60,IF(AND(R6="Journalism",E90=2021),Tuition!C61,IF(AND(R6="Music or Education",E90=2021),Tuition!C62,IF(AND(R6="Social Welfare",E90=2021),Tuition!C63,IF(AND(R6="Architecture",E90=2021),Tuition!C64,IF(AND(R6="Engineering",E90=2021),Tuition!C65,IF(AND(R6="Masters level Business",E90=2021),Tuition!C66,IF(AND(R6="Basic Tuition - CLAS and Pharmacy",E90=2022),Tuition!C69,IF(AND(R6="Journalism",E90=2022),Tuition!C70,IF(AND(R6="Music or Education",E90=2022),Tuition!C71,IF(AND(R6="Social Welfare",E90=2022),Tuition!C72,IF(AND(R6="Architecture",E90=2022),Tuition!C73,IF(AND(R6="Engineering",E90=2022),Tuition!C74,IF(AND(R6="Masters level Business",E90=2022),Tuition!C75,IF(AND(R6="Basic Tuition - CLAS and Pharmacy",E90=2023),Tuition!C78,IF(AND(R6="Journalism",E90=2023),Tuition!C79,IF(AND(R6="Music or Education",E90=2023),Tuition!C80,IF(AND(R6="Social Welfare",E90=2023),Tuition!C81,IF(AND(R6="Architecture",E90=2023),Tuition!C82,IF(AND(R6="Engineering",E90=2023),Tuition!C83,IF(AND(R6="Masters level Business",E90=2023),Tuition!C84,IF(AND(R6="Basic Tuition - CLAS and Pharmacy",E90=2024),Tuition!C87,IF(AND(R6="Journalism",E90=2024),Tuition!C88,IF(AND(R6="Music or Education",E90=2024),Tuition!C89,IF(AND(R6="Social Welfare",E90=2024),Tuition!C90,IF(AND(R6="Architecture",E90=2024),Tuition!C91,IF(AND(R6="Engineering",E90=2024),Tuition!C92,IF(AND(R6="Masters level Business",E90=2024),Tuition!C93,IF(AND(R6="Basic Tuition - CLAS and Pharmacy",E90=2025),Tuition!C96,IF(AND(R6="Journalism",E90=2025),Tuition!C97,IF(AND(R6="Music or Education",E90=2025),Tuition!C98,IF(AND(R6="Social Welfare",E90=2025),Tuition!C99,IF(AND(R6="Architecture",E90=2025),Tuition!C100,IF(AND(R6="Engineering",E90=2025),Tuition!C101,IF(AND(R6="Masters level Business",E90=2025),Tuition!C102,IF(AND(R6="Basic Tuition - CLAS and Pharmacy",E90=2026),Tuition!C105,IF(AND(R6="Journalism",E90=2026),Tuition!C106,IF(AND(R6="Music or Education",E90=2026),Tuition!C107,IF(AND(R6="Social Welfare",E90=2026),Tuition!C108,IF(AND(R6="Architecture",E90=2026),Tuition!C109,IF(AND(R6="Engineering",E90=2026),Tuition!C110,IF(AND(R6="Masters level Business",E90=2026),Tuition!C111,0)))))))))))))))))))))))))))))))))))))))))))))))))))))))))))))))</f>
        <v>1758</v>
      </c>
      <c r="F91" s="82"/>
      <c r="G91" s="308">
        <f>IF(AND(R6="Basic Tuition - CLAS and Pharmacy",G90=2027),Tuition!B123,IF(AND(R6="Basic Tuition - CLAS and Pharmacy",G90=2028),Tuition!B132,IF(AND(R6="Masters level Business",G90=2027),Tuition!B129,IF(AND(R6="Masters level Business",G90=2028),Tuition!B138,IF(AND(R6="Journalism",G90=2027),Tuition!B124,IF(AND(R6="Journalism",G90=2028),Tuition!B133,IF(AND(R6="Music or Education",G90=2027),Tuition!B125,IF(AND(R6="Music or Education",G90=2028),Tuition!B134,IF(AND(R6="Architecture",G90=2027),Tuition!B127,IF(AND(R6="Architecture",G90=2028),Tuition!B136,IF(AND(R6="Social Welfare",G90=2027),Tuition!B126,IF(AND(R6="Social Welfare",G90=2028),Tuition!B135,IF(AND(R6="Engineering",G90=2027),Tuition!B128,IF(AND(R6="Engineering",G90=2028),Tuition!B137,IF(AND(R6="Basic Tuition - CLAS and Pharmacy",G90=2020),Tuition!B60,IF(AND(R6="Basic Tuition - CLAS and Pharmacy",G90=2021),Tuition!B69,IF(AND(R6="Basic Tuition - CLAS and Pharmacy",G90=2022),Tuition!B78,IF(AND(R6="Basic Tuition - CLAS and Pharmacy",G90=2023),Tuition!B87,IF(AND(R6="Basic Tuition - CLAS and Pharmacy",G90=2024),Tuition!B96,IF(AND(R6="Basic Tuition - CLAS and Pharmacy",G90=2025),Tuition!B105,IF(AND(R6="Masters level Business",G90=2020),Tuition!B66,IF(AND(R6="Masters level Business",G90=2021),Tuition!B75,IF(AND(R6="Masters level Business",G90=2022),Tuition!B84,IF(AND(R6="Masters level Business",G90=2023),Tuition!B93,IF(AND(R6="Masters level Business",G90=2024),Tuition!B102,IF(AND(R6="Masters level Business",G90=2025),Tuition!B111,IF(AND(R6="Journalism",G90=2020),Tuition!B61,IF(AND(R6="Journalism",G90=2021),Tuition!B70,IF(AND(R6="Journalism",G90=2022),Tuition!B79,IF(AND(R6="Journalism",G90=2023),Tuition!B88,IF(AND(R6="Journalism",G90=2025),Tuition!B106,IF(AND(R6="Journalism",G90=2024),Tuition!B97,IF(AND(R6="Music or Education",G90=2020),Tuition!B62,IF(AND(R6="Music or Education",G90=2021),Tuition!B71,IF(AND(R6="Music or Education",G90=2022),Tuition!B80,IF(AND(R6="Music or Education",G90=2023),Tuition!B89,IF(AND(R6="Music or Education",G90=2024),Tuition!B98,IF(AND(R6="Music or Education",G90=2025),Tuition!B107,IF(AND(R6="Architecture",G90=2020),Tuition!B64,IF(AND(R6="Architecture",G90=2021),Tuition!B73,IF(AND(R6="Architecture",G90=2022),Tuition!B82,IF(AND(R6="Architecture",G90=2023),Tuition!B91,IF(AND(R6="Architecture",G90=2024),Tuition!B100,IF(AND(R6="Architecture",G90=2025),Tuition!B109,IF(AND(R6="Social Welfare",G90=2020),Tuition!B63,IF(AND(R6="Social Welfare",G90=2021),Tuition!B72,IF(AND(R6="Social Welfare",G90=2022),Tuition!B81,IF(AND(R6="Social Welfare",G90=2023),Tuition!B90,IF(AND(R6="Social Welfare",G90=2024),Tuition!B99,IF(AND(R6="Social Welfare",G90=2025),Tuition!B108,IF(AND(R6="Engineering",G90=2020),Tuition!B65,IF(AND(R6="Engineering",G90=2021),Tuition!B74,IF(AND(R6="Engineering",G90=2022),Tuition!B83,IF(AND(R6="Engineering",G90=2023),Tuition!B92,IF(AND(R6="Engineering",G90=2024),Tuition!B101,IF(AND(R6="Engineering",G90=2025),Tuition!B110, IF(AND(R6="Basic Tuition - CLAS and Pharmacy",G90=2026),Tuition!B114,IF(AND(R6="Journalism",G90=2026),Tuition!B115,IF(AND(R6="Music or Education",G90=2026),Tuition!B116,IF(AND(R6="Social Welfare",G90=2026),Tuition!B117,IF(AND(R6="Architecture",G90=2026),Tuition!B118,IF(AND(R6="Engineering",G90=2026),Tuition!B119, IF(AND(R6="Masters level Business",G90=2026),Tuition!B120,0)))))))))))))))))))))))))))))))))))))))))))))))))))))))))))))))</f>
        <v>0</v>
      </c>
      <c r="H91" s="312"/>
      <c r="I91" s="308">
        <f>IF(AND(R6="Basic Tuition - CLAS and Pharmacy",I90=2027),Tuition!B114,IF(AND(R6="Journalism",I90=2027),Tuition!B115,IF(AND(R6="Music or Education",I90=2027),Tuition!B116,IF(AND(R6="Social Welfare",I90=2027),Tuition!B117,IF(AND(R6="Architecture",I90=2027),Tuition!B118,IF(AND(R6="Engineering",I90=2027),Tuition!B119,IF(AND(R6="Masters level Business",I90=2027),Tuition!B120,IF(AND(R6="Basic Tuition - CLAS and Pharmacy",I90=2028),Tuition!B123,IF(AND(R6="Journalism",I90=2028),Tuition!B124,IF(AND(R6="Music or Education",I90=2028),Tuition!B125,IF(AND(R6="Social Welfare",I90=2028),Tuition!B126,IF(AND(R6="Architecture",I90=2028),Tuition!B127,IF(AND(R6="Engineering",I90=2028),Tuition!B128,IF(AND(R6="Masters level Business",I90=2028),Tuition!B129,IF(AND(R6="Basic Tuition - CLAS and Pharmacy",I90=2020),Tuition!B51,IF(AND(R6="Journalism",I90=2020),Tuition!B52,IF(AND(R6="Music or Education",I90=2020),Tuition!B53,IF(AND(R6="Social Welfare",I90=2020),Tuition!B54,IF(AND(R6="Architecture",I90=2020),Tuition!B55,IF(AND(R6="Engineering",I90=2020),Tuition!B56,IF(AND(R6="Masters level Business",I90=2020),Tuition!B57,IF(AND(R6="Basic Tuition - CLAS and Pharmacy",I90=2021),Tuition!B60,IF(AND(R6="Journalism",I90=2021),Tuition!B61,IF(AND(R6="Music or Education",I90=2021),Tuition!B62,IF(AND(R6="Social Welfare",I90=2021),Tuition!B63,IF(AND(R6="Architecture",I90=2021),Tuition!B64,IF(AND(R6="Engineering",I90=2021),Tuition!B65,IF(AND(R6="Masters level Business",I90=2021),Tuition!B66,IF(AND(R6="Basic Tuition - CLAS and Pharmacy",I90=2022),Tuition!B69,IF(AND(R6="Journalism",I90=2022),Tuition!B70,IF(AND(R6="Music or Education",I90=2022),Tuition!B71,IF(AND(R6="Social Welfare",I90=2022),Tuition!B72,IF(AND(R6="Architecture",I90=2022),Tuition!B73,IF(AND(R6="Engineering",I90=2022),Tuition!B74,IF(AND(R6="Masters level Business",I90=2022),Tuition!B75,IF(AND(R6="Basic Tuition - CLAS and Pharmacy",I90=2023),Tuition!B78,IF(AND(R6="Journalism",I90=2023),Tuition!B79,IF(AND(R6="Music or Education",I90=2023),Tuition!B80,IF(AND(R6="Social Welfare",I90=2023),Tuition!B81,IF(AND(R6="Architecture",I90=2023),Tuition!B82,IF(AND(R6="Engineering",I90=2023),Tuition!B83,IF(AND(R6="Masters level Business",I90=2023),Tuition!B84,IF(AND(R6="Basic Tuition - CLAS and Pharmacy",I90=2024),Tuition!B87,IF(AND(R6="Journalism",I90=2024),Tuition!B88,IF(AND(R6="Music or Education",I90=2024),Tuition!B89,IF(AND(R6="Social Welfare",I90=2024),Tuition!B90,IF(AND(R6="Architecture",I90=2024),Tuition!B91,IF(AND(R6="Engineering",I90=2024),Tuition!B92,IF(AND(R6="Masters level Business",I90=2024),Tuition!B93,IF(AND(R6="Basic Tuition - CLAS and Pharmacy",I90=2025),Tuition!B96,IF(AND(R6="Journalism",I90=2025),Tuition!B97,IF(AND(R6="Music or Education",I90=2025),Tuition!B98,IF(AND(R6="Social Welfare",I90=2025),Tuition!B99,IF(AND(R6="Architecture",I90=2025),Tuition!B100,IF(AND(R6="Engineering",I90=2025),Tuition!B101,IF(AND(R6="Masters level Business",I90=2025),Tuition!B102,IF(AND(R6="Basic Tuition - CLAS and Pharmacy",I90=2026),Tuition!B105,IF(AND(R6="Journalism",I90=2026),Tuition!B106,IF(AND(R6="Music or Education",I90=2026),Tuition!B107,IF(AND(R6="Social Welfare",I90=2026),Tuition!B108,IF(AND(R6="Architecture",I90=2026),Tuition!B109,IF(AND(R6="Engineering",I90=2026),Tuition!B110,IF(AND(R6="Masters level Business",I90=2026),Tuition!B111,0)))))))))))))))))))))))))))))))))))))))))))))))))))))))))))))))</f>
        <v>0</v>
      </c>
      <c r="J91" s="82"/>
      <c r="K91" s="88"/>
      <c r="L91" s="88"/>
      <c r="M91" s="83">
        <f>(G91+I91)*E39+(E91*E40)</f>
        <v>0</v>
      </c>
      <c r="N91" s="83"/>
      <c r="O91" s="88"/>
      <c r="P91" s="88"/>
      <c r="Q91" s="86"/>
      <c r="R91" s="88"/>
    </row>
    <row r="92" spans="1:18" ht="12.75">
      <c r="A92" s="15"/>
      <c r="C92" s="43" t="str">
        <f>'Year 4'!C92</f>
        <v>Other</v>
      </c>
      <c r="D92" s="65"/>
      <c r="E92" s="82"/>
      <c r="F92" s="82"/>
      <c r="G92" s="82"/>
      <c r="H92" s="82"/>
      <c r="I92" s="82"/>
      <c r="J92" s="82"/>
      <c r="K92" s="88"/>
      <c r="L92" s="88"/>
      <c r="M92" s="83">
        <v>0</v>
      </c>
      <c r="N92" s="83"/>
      <c r="O92" s="88"/>
      <c r="P92" s="88"/>
      <c r="Q92" s="86"/>
      <c r="R92" s="88"/>
    </row>
    <row r="93" spans="1:18" ht="12.75">
      <c r="A93" s="15"/>
      <c r="C93" s="43" t="str">
        <f>'Year 4'!C93</f>
        <v>Other</v>
      </c>
      <c r="D93" s="65"/>
      <c r="E93" s="82"/>
      <c r="F93" s="82"/>
      <c r="G93" s="82"/>
      <c r="H93" s="82"/>
      <c r="I93" s="82"/>
      <c r="J93" s="82"/>
      <c r="K93" s="88"/>
      <c r="L93" s="88"/>
      <c r="M93" s="83">
        <v>0</v>
      </c>
      <c r="N93" s="83"/>
      <c r="O93" s="88"/>
      <c r="P93" s="88"/>
      <c r="Q93" s="86"/>
      <c r="R93" s="88"/>
    </row>
    <row r="94" spans="1:18" ht="12.75" customHeight="1">
      <c r="A94" s="15"/>
      <c r="C94" s="1" t="str">
        <f>'Year 4'!C94</f>
        <v>Communications (long distance, fax, postage)</v>
      </c>
      <c r="E94" s="83"/>
      <c r="F94" s="83"/>
      <c r="G94" s="83"/>
      <c r="H94" s="83"/>
      <c r="I94" s="85"/>
      <c r="J94" s="85"/>
      <c r="K94" s="88"/>
      <c r="L94" s="88"/>
      <c r="M94" s="83">
        <v>0</v>
      </c>
      <c r="N94" s="83"/>
      <c r="O94" s="88"/>
      <c r="P94" s="88"/>
      <c r="Q94" s="86"/>
      <c r="R94" s="88"/>
    </row>
    <row r="95" spans="1:18" ht="12.75" customHeight="1">
      <c r="A95" s="15"/>
      <c r="C95" s="1" t="str">
        <f>'Year 4'!C95</f>
        <v>Computer networking and maintenance costs</v>
      </c>
      <c r="E95" s="83"/>
      <c r="F95" s="83"/>
      <c r="G95" s="83"/>
      <c r="H95" s="83"/>
      <c r="I95" s="85"/>
      <c r="J95" s="85"/>
      <c r="K95" s="88"/>
      <c r="L95" s="88"/>
      <c r="M95" s="244">
        <f>IF(R6="Engineering",(Q60+Q66+Q71+SUM(O81:O84)+SUM(M92:M94))*0.07,0)</f>
        <v>0</v>
      </c>
      <c r="N95" s="101"/>
      <c r="O95" s="88"/>
      <c r="P95" s="88"/>
      <c r="Q95" s="86"/>
      <c r="R95" s="102"/>
    </row>
    <row r="96" spans="1:18" ht="4.5" customHeight="1">
      <c r="A96" s="15"/>
      <c r="E96" s="83"/>
      <c r="F96" s="83"/>
      <c r="G96" s="83"/>
      <c r="H96" s="83"/>
      <c r="I96" s="85"/>
      <c r="J96" s="85"/>
      <c r="K96" s="88"/>
      <c r="L96" s="88"/>
      <c r="M96" s="107"/>
      <c r="N96" s="101"/>
      <c r="O96" s="88"/>
      <c r="P96" s="88"/>
      <c r="Q96" s="86"/>
      <c r="R96" s="102"/>
    </row>
    <row r="97" spans="1:18" ht="12.75" customHeight="1">
      <c r="A97" s="15"/>
      <c r="C97" s="1" t="s">
        <v>65</v>
      </c>
      <c r="E97" s="83"/>
      <c r="F97" s="83"/>
      <c r="G97" s="83"/>
      <c r="H97" s="83"/>
      <c r="I97" s="85"/>
      <c r="J97" s="85"/>
      <c r="K97" s="88"/>
      <c r="L97" s="88"/>
      <c r="M97" s="83"/>
      <c r="N97" s="83"/>
      <c r="O97" s="78">
        <f>SUM(M91:M95)</f>
        <v>0</v>
      </c>
      <c r="P97" s="78"/>
      <c r="Q97" s="86"/>
      <c r="R97" s="102"/>
    </row>
    <row r="98" spans="1:18" ht="4.5" customHeight="1">
      <c r="A98" s="15"/>
      <c r="E98" s="83"/>
      <c r="F98" s="83"/>
      <c r="G98" s="83"/>
      <c r="H98" s="83"/>
      <c r="I98" s="85"/>
      <c r="J98" s="85"/>
      <c r="K98" s="88"/>
      <c r="L98" s="88"/>
      <c r="M98" s="83"/>
      <c r="N98" s="83"/>
      <c r="O98" s="105"/>
      <c r="P98" s="78"/>
      <c r="Q98" s="86"/>
      <c r="R98" s="102"/>
    </row>
    <row r="99" spans="1:18" ht="12.75" customHeight="1">
      <c r="A99" s="32"/>
      <c r="B99" s="33" t="s">
        <v>66</v>
      </c>
      <c r="C99" s="33"/>
      <c r="D99" s="33"/>
      <c r="E99" s="94"/>
      <c r="F99" s="94"/>
      <c r="G99" s="94"/>
      <c r="H99" s="94"/>
      <c r="I99" s="95"/>
      <c r="J99" s="95"/>
      <c r="K99" s="94"/>
      <c r="L99" s="94"/>
      <c r="M99" s="94"/>
      <c r="N99" s="94"/>
      <c r="O99" s="96"/>
      <c r="P99" s="78"/>
      <c r="Q99" s="104">
        <f>SUM(O81:O97)</f>
        <v>0</v>
      </c>
      <c r="R99" s="102"/>
    </row>
    <row r="100" spans="1:18" ht="19.5" customHeight="1">
      <c r="A100" s="4" t="s">
        <v>67</v>
      </c>
      <c r="B100" s="10"/>
      <c r="C100" s="5"/>
      <c r="D100" s="5"/>
      <c r="E100" s="97"/>
      <c r="F100" s="97"/>
      <c r="G100" s="97"/>
      <c r="H100" s="97"/>
      <c r="I100" s="98"/>
      <c r="J100" s="98"/>
      <c r="K100" s="97"/>
      <c r="L100" s="97"/>
      <c r="M100" s="99"/>
      <c r="N100" s="99"/>
      <c r="O100" s="99"/>
      <c r="P100" s="99"/>
      <c r="Q100" s="100" t="e">
        <f>SUM(Q60:Q99)</f>
        <v>#REF!</v>
      </c>
      <c r="R100" s="88"/>
    </row>
    <row r="101" spans="1:18" ht="19.5" customHeight="1">
      <c r="A101" s="4" t="s">
        <v>68</v>
      </c>
      <c r="B101" s="10"/>
      <c r="C101" s="5"/>
      <c r="D101" s="5"/>
      <c r="E101" s="97"/>
      <c r="F101" s="97"/>
      <c r="G101" s="97"/>
      <c r="H101" s="97"/>
      <c r="I101" s="98"/>
      <c r="J101" s="98"/>
      <c r="K101" s="97"/>
      <c r="L101" s="97"/>
      <c r="M101" s="99"/>
      <c r="N101" s="99"/>
      <c r="O101" s="99"/>
      <c r="P101" s="99"/>
      <c r="Q101" s="100" t="e">
        <f>(Q100-(Q66+M91+Q79+O85+O86+O87))+IF('Year 1'!R59&gt;25000,0)+IF(AND(('Year 1'!R59+'Year 2'!O85+'Year 3'!O85+'Year 4'!O85)&lt;25000,('Year 1'!R59+'Year 2'!O85+'Year 3'!O85+'Year 4'!O85+'Year 5'!O85)&lt;25000,O85),IF(25000-('Year 1'!R59+'Year 2'!O85+'Year 3'!O85+'Year 4'!O85+'Year 5'!O85)&gt;=0,'Year 5'!O85),IF(AND(25000-('Year 1'!R59+'Year 2'!O85+'Year 3'!O85+'Year 4'!O85+'Year 5'!O85)&lt;=0,('Year 1'!R59+'Year 2'!O85+'Year 3'!O85+'Year 4'!O85)&lt;25000),(25000-('Year 1'!R59+'Year 2'!O85+'Year 3'!O85+'Year 4'!O85))))+IF('Year 1'!R60&gt;25000,0)+IF(AND(('Year 1'!R60+'Year 2'!O86+'Year 3'!O86+'Year 4'!O86)&lt;25000,('Year 1'!R60+'Year 2'!O86+'Year 3'!O86+'Year 4'!O86+'Year 5'!O86)&lt;25000,O86),IF(25000-('Year 1'!R60+'Year 2'!O86+'Year 3'!O86+'Year 4'!O86+'Year 5'!O86)&gt;=0,'Year 5'!O86),IF(AND(25000-('Year 1'!R60+'Year 2'!O86+'Year 3'!O86+'Year 4'!O86+'Year 5'!O86)&lt;=0,('Year 1'!R60+'Year 2'!O86+'Year 3'!O86+'Year 4'!O86)&lt;25000),(25000-('Year 1'!R60+'Year 2'!O86+'Year 3'!O86+'Year 4'!O86))))+IF('Year 1'!R61&gt;25000,0)+IF(AND(('Year 1'!R61+'Year 2'!O87+'Year 3'!O87+'Year 4'!O87)&lt;25000,('Year 1'!R61+'Year 2'!O87+'Year 3'!O87+'Year 4'!O87+'Year 5'!O87)&lt;25000,O87),IF(25000-('Year 1'!R61+'Year 2'!O87+'Year 3'!O87+'Year 4'!O87+'Year 5'!O87)&gt;=0,'Year 5'!O87),IF(AND(25000-('Year 1'!R61+'Year 2'!O87+'Year 3'!O87+'Year 4'!O87+'Year 5'!O87)&lt;=0,('Year 1'!R61+'Year 2'!O87+'Year 3'!O87+'Year 4'!O87)&lt;25000),(25000-('Year 1'!R61+'Year 2'!O87+'Year 3'!O87+'Year 4'!O87))))</f>
        <v>#REF!</v>
      </c>
      <c r="R101" s="88" t="s">
        <v>72</v>
      </c>
    </row>
    <row r="102" spans="1:18" ht="19.5" customHeight="1">
      <c r="A102" s="320" t="s">
        <v>69</v>
      </c>
      <c r="B102" s="49"/>
      <c r="C102" s="49"/>
      <c r="D102" s="49"/>
      <c r="E102" s="321"/>
      <c r="F102" s="321"/>
      <c r="G102" s="321"/>
      <c r="H102" s="321"/>
      <c r="I102" s="322"/>
      <c r="J102" s="87"/>
      <c r="K102" s="103"/>
      <c r="L102" s="103"/>
      <c r="M102" s="83"/>
      <c r="N102" s="83"/>
      <c r="O102" s="83"/>
      <c r="P102" s="83"/>
      <c r="Q102" s="104" t="e">
        <f>Q101*0.53</f>
        <v>#REF!</v>
      </c>
      <c r="R102" s="88"/>
    </row>
    <row r="103" spans="1:18" ht="19.5" customHeight="1">
      <c r="A103" s="4" t="s">
        <v>79</v>
      </c>
      <c r="B103" s="10"/>
      <c r="C103" s="10"/>
      <c r="D103" s="10"/>
      <c r="E103" s="103"/>
      <c r="F103" s="103"/>
      <c r="G103" s="103"/>
      <c r="H103" s="103"/>
      <c r="I103" s="87"/>
      <c r="J103" s="87"/>
      <c r="K103" s="103"/>
      <c r="L103" s="103"/>
      <c r="M103" s="83"/>
      <c r="N103" s="83"/>
      <c r="O103" s="83"/>
      <c r="P103" s="83"/>
      <c r="Q103" s="116" t="e">
        <f>Q100+Q102</f>
        <v>#REF!</v>
      </c>
      <c r="R103" s="88"/>
    </row>
    <row r="104" spans="1:18" ht="19.5" customHeight="1" thickBot="1">
      <c r="A104" s="4" t="s">
        <v>80</v>
      </c>
      <c r="B104" s="15"/>
      <c r="D104" s="11"/>
      <c r="E104" s="11"/>
      <c r="F104" s="45"/>
      <c r="G104" s="11"/>
      <c r="H104" s="12"/>
      <c r="J104" s="55"/>
      <c r="K104" s="2"/>
      <c r="L104" s="2"/>
      <c r="Q104" s="115" t="e">
        <f>Q103+'Year 4'!Q104</f>
        <v>#REF!</v>
      </c>
    </row>
    <row r="105" spans="1:18" ht="15" customHeight="1" thickTop="1"/>
    <row r="106" spans="1:18" ht="15" customHeight="1">
      <c r="A106" s="434" t="str">
        <f>IF($E$27&gt;=1,'Year 1'!$AD$63," ")</f>
        <v xml:space="preserve"> </v>
      </c>
      <c r="B106" s="434"/>
      <c r="C106" s="434"/>
      <c r="D106" s="434"/>
      <c r="E106" s="434"/>
      <c r="F106" s="434"/>
      <c r="G106" s="434"/>
      <c r="H106" s="434"/>
      <c r="I106" s="434"/>
      <c r="J106" s="434"/>
      <c r="K106" s="434"/>
      <c r="L106" s="434"/>
      <c r="M106" s="434"/>
      <c r="N106" s="434"/>
      <c r="O106" s="434"/>
      <c r="P106" s="434"/>
      <c r="Q106" s="434"/>
    </row>
    <row r="107" spans="1:18" ht="15" customHeight="1">
      <c r="A107" s="434"/>
      <c r="B107" s="434"/>
      <c r="C107" s="434"/>
      <c r="D107" s="434"/>
      <c r="E107" s="434"/>
      <c r="F107" s="434"/>
      <c r="G107" s="434"/>
      <c r="H107" s="434"/>
      <c r="I107" s="434"/>
      <c r="J107" s="434"/>
      <c r="K107" s="434"/>
      <c r="L107" s="434"/>
      <c r="M107" s="434"/>
      <c r="N107" s="434"/>
      <c r="O107" s="434"/>
      <c r="P107" s="434"/>
      <c r="Q107" s="434"/>
    </row>
    <row r="108" spans="1:18" ht="15" customHeight="1">
      <c r="A108" s="434"/>
      <c r="B108" s="434"/>
      <c r="C108" s="434"/>
      <c r="D108" s="434"/>
      <c r="E108" s="434"/>
      <c r="F108" s="434"/>
      <c r="G108" s="434"/>
      <c r="H108" s="434"/>
      <c r="I108" s="434"/>
      <c r="J108" s="434"/>
      <c r="K108" s="434"/>
      <c r="L108" s="434"/>
      <c r="M108" s="434"/>
      <c r="N108" s="434"/>
      <c r="O108" s="434"/>
      <c r="P108" s="434"/>
      <c r="Q108" s="434"/>
    </row>
    <row r="109" spans="1:18" ht="15" customHeight="1"/>
    <row r="110" spans="1:18" ht="15" customHeight="1"/>
    <row r="111" spans="1:18" ht="15" customHeight="1"/>
    <row r="112" spans="1:18" ht="15" customHeight="1"/>
  </sheetData>
  <mergeCells count="4">
    <mergeCell ref="R4:R5"/>
    <mergeCell ref="A1:Q1"/>
    <mergeCell ref="A2:Q2"/>
    <mergeCell ref="A106:Q108"/>
  </mergeCells>
  <phoneticPr fontId="3" type="noConversion"/>
  <printOptions horizontalCentered="1"/>
  <pageMargins left="0.5" right="0.5" top="0.5" bottom="0.5" header="0" footer="0"/>
  <pageSetup scale="4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23"/>
  <sheetViews>
    <sheetView zoomScale="90" zoomScaleNormal="90" workbookViewId="0">
      <selection activeCell="T40" sqref="T40"/>
    </sheetView>
  </sheetViews>
  <sheetFormatPr defaultColWidth="8.875" defaultRowHeight="15.75"/>
  <cols>
    <col min="1" max="1" width="2.5" customWidth="1"/>
    <col min="2" max="2" width="4" customWidth="1"/>
    <col min="3" max="3" width="38.875" customWidth="1"/>
    <col min="4" max="4" width="1.5" customWidth="1"/>
    <col min="5" max="5" width="8.5" customWidth="1"/>
    <col min="6" max="6" width="1.5" customWidth="1"/>
    <col min="7" max="7" width="8.5" hidden="1" customWidth="1"/>
    <col min="8" max="8" width="1.5" hidden="1" customWidth="1"/>
    <col min="9" max="9" width="8.5" hidden="1" customWidth="1"/>
    <col min="10" max="10" width="1.5" hidden="1" customWidth="1"/>
    <col min="11" max="11" width="8.5" hidden="1" customWidth="1"/>
    <col min="12" max="12" width="7.125" customWidth="1"/>
    <col min="13" max="13" width="8.5" customWidth="1"/>
    <col min="14" max="14" width="1.5" customWidth="1"/>
    <col min="15" max="15" width="8.5" customWidth="1"/>
  </cols>
  <sheetData>
    <row r="1" spans="1:18" ht="18.75">
      <c r="A1" s="432" t="s">
        <v>81</v>
      </c>
      <c r="B1" s="432"/>
      <c r="C1" s="432"/>
      <c r="D1" s="432"/>
      <c r="E1" s="432"/>
      <c r="F1" s="432"/>
      <c r="G1" s="432"/>
      <c r="H1" s="432"/>
      <c r="I1" s="432"/>
      <c r="J1" s="432"/>
      <c r="K1" s="432"/>
      <c r="L1" s="432"/>
      <c r="M1" s="432"/>
      <c r="N1" s="432"/>
      <c r="O1" s="432"/>
      <c r="P1" s="432"/>
      <c r="Q1" s="1"/>
      <c r="R1" s="1"/>
    </row>
    <row r="2" spans="1:18" ht="16.5" thickBot="1">
      <c r="A2" s="433" t="s">
        <v>82</v>
      </c>
      <c r="B2" s="433"/>
      <c r="C2" s="433"/>
      <c r="D2" s="433"/>
      <c r="E2" s="433"/>
      <c r="F2" s="433"/>
      <c r="G2" s="433"/>
      <c r="H2" s="433"/>
      <c r="I2" s="433"/>
      <c r="J2" s="433"/>
      <c r="K2" s="433"/>
      <c r="L2" s="433"/>
      <c r="M2" s="433"/>
      <c r="N2" s="433"/>
      <c r="O2" s="433"/>
      <c r="P2" s="433"/>
      <c r="Q2" s="3"/>
      <c r="R2" s="3"/>
    </row>
    <row r="3" spans="1:18" ht="12" customHeight="1" thickTop="1">
      <c r="A3" s="4" t="s">
        <v>1</v>
      </c>
      <c r="B3" s="10"/>
      <c r="C3" s="5"/>
      <c r="D3" s="5"/>
      <c r="E3" s="5"/>
      <c r="F3" s="5"/>
      <c r="G3" s="5"/>
      <c r="H3" s="5"/>
      <c r="I3" s="6"/>
      <c r="J3" s="6"/>
      <c r="K3" s="5"/>
      <c r="L3" s="5"/>
      <c r="M3" s="7"/>
      <c r="N3" s="7"/>
      <c r="O3" s="8"/>
      <c r="P3" s="9"/>
      <c r="Q3" s="431"/>
      <c r="R3" s="10"/>
    </row>
    <row r="4" spans="1:18" ht="12" customHeight="1">
      <c r="A4" s="67" t="s">
        <v>2</v>
      </c>
      <c r="B4" s="67"/>
      <c r="C4" s="67"/>
      <c r="D4" s="1"/>
      <c r="E4" s="119" t="s">
        <v>3</v>
      </c>
      <c r="F4" s="80"/>
      <c r="G4" s="122"/>
      <c r="H4" s="28"/>
      <c r="I4" s="122"/>
      <c r="J4" s="28"/>
      <c r="K4" s="122"/>
      <c r="L4" s="28"/>
      <c r="M4" s="11"/>
      <c r="N4" s="11"/>
      <c r="O4" s="12"/>
      <c r="P4" s="13"/>
      <c r="Q4" s="431"/>
      <c r="R4" s="1"/>
    </row>
    <row r="5" spans="1:18" ht="12" customHeight="1">
      <c r="A5" s="15"/>
      <c r="B5" s="15">
        <f>'Year 5'!B6</f>
        <v>0</v>
      </c>
      <c r="C5" s="1"/>
      <c r="D5" s="1"/>
      <c r="E5" s="120"/>
      <c r="F5" s="66"/>
      <c r="G5" s="122"/>
      <c r="H5" s="28"/>
      <c r="I5" s="124"/>
      <c r="J5" s="69"/>
      <c r="K5" s="126"/>
      <c r="L5" s="70"/>
      <c r="M5" s="11"/>
      <c r="N5" s="11"/>
      <c r="O5" s="12"/>
      <c r="P5" s="13"/>
      <c r="Q5" s="1"/>
      <c r="R5" s="1"/>
    </row>
    <row r="6" spans="1:18" ht="12" customHeight="1">
      <c r="A6" s="15"/>
      <c r="B6" s="15"/>
      <c r="C6" s="1">
        <f>'Year 1'!F7</f>
        <v>0</v>
      </c>
      <c r="D6" s="1"/>
      <c r="E6" s="121">
        <f>'Year 1'!H7+'Year 2'!E7+'Year 3'!E7+'Year 4'!E7+'Year 5'!E7</f>
        <v>0</v>
      </c>
      <c r="F6" s="66"/>
      <c r="G6" s="145"/>
      <c r="H6" s="68"/>
      <c r="I6" s="125"/>
      <c r="J6" s="82"/>
      <c r="K6" s="127"/>
      <c r="L6" s="83"/>
      <c r="M6" s="78">
        <f>'Year 1'!P7+'Year 2'!M7+'Year 3'!M7+'Year 4'!M7+'Year 5'!M7</f>
        <v>0</v>
      </c>
      <c r="N6" s="78"/>
      <c r="O6" s="78"/>
      <c r="P6" s="78"/>
      <c r="Q6" s="1"/>
      <c r="R6" s="1"/>
    </row>
    <row r="7" spans="1:18" ht="12" customHeight="1">
      <c r="A7" s="15"/>
      <c r="B7" s="15"/>
      <c r="C7" s="1" t="e">
        <f>'Year 1'!#REF!</f>
        <v>#REF!</v>
      </c>
      <c r="D7" s="1"/>
      <c r="E7" s="121" t="e">
        <f>'Year 1'!#REF!+'Year 2'!E8+'Year 3'!E8+'Year 4'!E8+'Year 5'!E8</f>
        <v>#REF!</v>
      </c>
      <c r="F7" s="66"/>
      <c r="G7" s="145"/>
      <c r="H7" s="68"/>
      <c r="I7" s="125"/>
      <c r="J7" s="82"/>
      <c r="K7" s="127"/>
      <c r="L7" s="83"/>
      <c r="M7" s="78" t="e">
        <f>'Year 1'!#REF!+'Year 2'!M8+'Year 3'!M8+'Year 4'!M8+'Year 5'!M8</f>
        <v>#REF!</v>
      </c>
      <c r="N7" s="78"/>
      <c r="O7" s="78"/>
      <c r="P7" s="78"/>
      <c r="Q7" s="14"/>
      <c r="R7" s="1"/>
    </row>
    <row r="8" spans="1:18" ht="4.5" customHeight="1">
      <c r="A8" s="15"/>
      <c r="B8" s="15"/>
      <c r="C8" s="1" t="e">
        <f>'Year 1'!#REF!</f>
        <v>#REF!</v>
      </c>
      <c r="D8" s="1"/>
      <c r="E8" s="121" t="e">
        <f>'Year 1'!#REF!+'Year 2'!E9+'Year 3'!E9+'Year 4'!E9+'Year 5'!E9</f>
        <v>#REF!</v>
      </c>
      <c r="F8" s="66"/>
      <c r="G8" s="145"/>
      <c r="H8" s="68"/>
      <c r="I8" s="125"/>
      <c r="J8" s="82"/>
      <c r="K8" s="127"/>
      <c r="L8" s="83"/>
      <c r="M8" s="78"/>
      <c r="N8" s="78"/>
      <c r="O8" s="78"/>
      <c r="P8" s="78"/>
      <c r="Q8" s="14"/>
      <c r="R8" s="1"/>
    </row>
    <row r="9" spans="1:18" ht="12" customHeight="1">
      <c r="A9" s="15"/>
      <c r="B9" s="15" t="str">
        <f>'Year 4'!B10</f>
        <v>Name, Co-I</v>
      </c>
      <c r="C9" s="1"/>
      <c r="D9" s="1"/>
      <c r="E9" s="121"/>
      <c r="F9" s="66"/>
      <c r="G9" s="145"/>
      <c r="H9" s="68"/>
      <c r="I9" s="125"/>
      <c r="J9" s="82"/>
      <c r="K9" s="127"/>
      <c r="L9" s="83"/>
      <c r="M9" s="78"/>
      <c r="N9" s="78"/>
      <c r="O9" s="78"/>
      <c r="P9" s="78"/>
      <c r="Q9" s="19"/>
      <c r="R9" s="1"/>
    </row>
    <row r="10" spans="1:18" ht="12" customHeight="1">
      <c r="A10" s="15"/>
      <c r="B10" s="15"/>
      <c r="C10" s="1">
        <f>'Year 1'!F9</f>
        <v>0</v>
      </c>
      <c r="D10" s="1"/>
      <c r="E10" s="121">
        <f>'Year 1'!H9+'Year 2'!E11+'Year 3'!E11+'Year 4'!E11+'Year 5'!E11</f>
        <v>0</v>
      </c>
      <c r="F10" s="66"/>
      <c r="G10" s="145"/>
      <c r="H10" s="68"/>
      <c r="I10" s="125"/>
      <c r="J10" s="82"/>
      <c r="K10" s="127"/>
      <c r="L10" s="83"/>
      <c r="M10" s="78">
        <f>'Year 1'!P9+'Year 2'!M11+'Year 3'!M11+'Year 4'!M11+'Year 5'!M11</f>
        <v>0</v>
      </c>
      <c r="N10" s="78"/>
      <c r="O10" s="78"/>
      <c r="P10" s="78"/>
      <c r="Q10" s="22"/>
      <c r="R10" s="1"/>
    </row>
    <row r="11" spans="1:18" ht="12" customHeight="1">
      <c r="A11" s="15"/>
      <c r="B11" s="15"/>
      <c r="C11" s="1" t="e">
        <f>'Year 1'!#REF!</f>
        <v>#REF!</v>
      </c>
      <c r="D11" s="1"/>
      <c r="E11" s="121" t="e">
        <f>'Year 1'!#REF!+'Year 2'!E12+'Year 3'!E12+'Year 4'!E12+'Year 5'!E12</f>
        <v>#REF!</v>
      </c>
      <c r="F11" s="66"/>
      <c r="G11" s="145"/>
      <c r="H11" s="68"/>
      <c r="I11" s="125"/>
      <c r="J11" s="82"/>
      <c r="K11" s="127"/>
      <c r="L11" s="83"/>
      <c r="M11" s="78" t="e">
        <f>'Year 1'!#REF!+'Year 2'!M12+'Year 3'!M12+'Year 4'!M12+'Year 5'!M12</f>
        <v>#REF!</v>
      </c>
      <c r="N11" s="78"/>
      <c r="O11" s="78"/>
      <c r="P11" s="78"/>
      <c r="Q11" s="16"/>
      <c r="R11" s="1"/>
    </row>
    <row r="12" spans="1:18" ht="4.5" customHeight="1">
      <c r="A12" s="15"/>
      <c r="B12" s="15"/>
      <c r="C12" s="1" t="e">
        <f>'Year 1'!#REF!</f>
        <v>#REF!</v>
      </c>
      <c r="D12" s="1"/>
      <c r="E12" s="121" t="e">
        <f>'Year 1'!#REF!+'Year 2'!E13+'Year 3'!E13+'Year 4'!E13+'Year 5'!E13</f>
        <v>#REF!</v>
      </c>
      <c r="F12" s="66"/>
      <c r="G12" s="145"/>
      <c r="H12" s="68"/>
      <c r="I12" s="125"/>
      <c r="J12" s="82"/>
      <c r="K12" s="127"/>
      <c r="L12" s="83"/>
      <c r="M12" s="78"/>
      <c r="N12" s="78"/>
      <c r="O12" s="78"/>
      <c r="P12" s="78"/>
      <c r="Q12" s="16"/>
      <c r="R12" s="1"/>
    </row>
    <row r="13" spans="1:18" ht="12" customHeight="1">
      <c r="A13" s="15"/>
      <c r="B13" s="15" t="str">
        <f>'Year 4'!B14</f>
        <v>Name, Co-I</v>
      </c>
      <c r="C13" s="1"/>
      <c r="D13" s="1"/>
      <c r="E13" s="121"/>
      <c r="F13" s="66"/>
      <c r="G13" s="145"/>
      <c r="H13" s="68"/>
      <c r="I13" s="125"/>
      <c r="J13" s="82"/>
      <c r="K13" s="127"/>
      <c r="L13" s="83"/>
      <c r="M13" s="78"/>
      <c r="N13" s="78"/>
      <c r="O13" s="78"/>
      <c r="P13" s="78"/>
      <c r="Q13" s="23"/>
      <c r="R13" s="1"/>
    </row>
    <row r="14" spans="1:18" ht="12" customHeight="1">
      <c r="A14" s="15"/>
      <c r="B14" s="15"/>
      <c r="C14" s="1" t="e">
        <f>'Year 1'!#REF!</f>
        <v>#REF!</v>
      </c>
      <c r="D14" s="1"/>
      <c r="E14" s="121" t="e">
        <f>'Year 1'!#REF!+'Year 2'!E15+'Year 3'!E15+'Year 4'!E15+'Year 5'!E15</f>
        <v>#REF!</v>
      </c>
      <c r="F14" s="66"/>
      <c r="G14" s="145"/>
      <c r="H14" s="68"/>
      <c r="I14" s="125"/>
      <c r="J14" s="82"/>
      <c r="K14" s="127"/>
      <c r="L14" s="83"/>
      <c r="M14" s="78" t="e">
        <f>'Year 1'!#REF!+'Year 2'!M15+'Year 3'!M15+'Year 4'!M15+'Year 5'!M15</f>
        <v>#REF!</v>
      </c>
      <c r="N14" s="78"/>
      <c r="O14" s="78"/>
      <c r="P14" s="78"/>
      <c r="Q14" s="23"/>
      <c r="R14" s="1"/>
    </row>
    <row r="15" spans="1:18" ht="12" customHeight="1">
      <c r="A15" s="15"/>
      <c r="B15" s="15"/>
      <c r="C15" s="1">
        <f>'Year 1'!F11</f>
        <v>0</v>
      </c>
      <c r="D15" s="1"/>
      <c r="E15" s="121">
        <f>'Year 1'!H11+'Year 2'!E16+'Year 3'!E16+'Year 4'!E16+'Year 5'!E16</f>
        <v>0</v>
      </c>
      <c r="F15" s="66"/>
      <c r="G15" s="145"/>
      <c r="H15" s="68"/>
      <c r="I15" s="125"/>
      <c r="J15" s="82"/>
      <c r="K15" s="127"/>
      <c r="L15" s="83"/>
      <c r="M15" s="78">
        <f>'Year 1'!P11+'Year 2'!M16+'Year 3'!M16+'Year 4'!M16+'Year 5'!M16</f>
        <v>0</v>
      </c>
      <c r="N15" s="78"/>
      <c r="O15" s="78"/>
      <c r="P15" s="78"/>
      <c r="Q15" s="23"/>
      <c r="R15" s="1"/>
    </row>
    <row r="16" spans="1:18" ht="4.5" customHeight="1">
      <c r="A16" s="15"/>
      <c r="B16" s="15"/>
      <c r="C16" s="1" t="e">
        <f>'Year 1'!#REF!</f>
        <v>#REF!</v>
      </c>
      <c r="D16" s="1"/>
      <c r="E16" s="121" t="e">
        <f>'Year 1'!#REF!+'Year 2'!E17+'Year 3'!E17+'Year 4'!E17+'Year 5'!E17</f>
        <v>#REF!</v>
      </c>
      <c r="F16" s="66"/>
      <c r="G16" s="145"/>
      <c r="H16" s="68"/>
      <c r="I16" s="125"/>
      <c r="J16" s="82"/>
      <c r="K16" s="127"/>
      <c r="L16" s="83"/>
      <c r="M16" s="78"/>
      <c r="N16" s="78"/>
      <c r="O16" s="78"/>
      <c r="P16" s="78"/>
      <c r="Q16" s="23"/>
      <c r="R16" s="1"/>
    </row>
    <row r="17" spans="1:18" ht="12" customHeight="1">
      <c r="A17" s="15"/>
      <c r="B17" s="15" t="str">
        <f>'Year 4'!B18</f>
        <v>Name, Co-I</v>
      </c>
      <c r="C17" s="1"/>
      <c r="D17" s="1"/>
      <c r="E17" s="121"/>
      <c r="F17" s="66"/>
      <c r="G17" s="145"/>
      <c r="H17" s="68"/>
      <c r="I17" s="125"/>
      <c r="J17" s="82"/>
      <c r="K17" s="127"/>
      <c r="L17" s="83"/>
      <c r="M17" s="78"/>
      <c r="N17" s="78"/>
      <c r="O17" s="78"/>
      <c r="P17" s="78"/>
      <c r="Q17" s="24"/>
      <c r="R17" s="1"/>
    </row>
    <row r="18" spans="1:18" ht="12" customHeight="1">
      <c r="A18" s="15"/>
      <c r="B18" s="15"/>
      <c r="C18" s="1" t="e">
        <f>'Year 1'!#REF!</f>
        <v>#REF!</v>
      </c>
      <c r="D18" s="1"/>
      <c r="E18" s="121" t="e">
        <f>'Year 1'!#REF!+'Year 2'!E19+'Year 3'!E19+'Year 4'!E19+'Year 5'!E19</f>
        <v>#REF!</v>
      </c>
      <c r="F18" s="66"/>
      <c r="G18" s="145"/>
      <c r="H18" s="68"/>
      <c r="I18" s="125"/>
      <c r="J18" s="82"/>
      <c r="K18" s="127"/>
      <c r="L18" s="83"/>
      <c r="M18" s="78" t="e">
        <f>'Year 1'!#REF!+'Year 2'!M19+'Year 3'!M19+'Year 4'!M19+'Year 5'!M19</f>
        <v>#REF!</v>
      </c>
      <c r="N18" s="78"/>
      <c r="O18" s="78"/>
      <c r="P18" s="78"/>
      <c r="Q18" s="23"/>
      <c r="R18" s="1"/>
    </row>
    <row r="19" spans="1:18" ht="12" customHeight="1">
      <c r="A19" s="15"/>
      <c r="B19" s="15"/>
      <c r="C19" s="1">
        <f>'Year 1'!F13</f>
        <v>0</v>
      </c>
      <c r="D19" s="1"/>
      <c r="E19" s="121">
        <f>'Year 1'!H13+'Year 2'!E20+'Year 3'!E20+'Year 4'!E20+'Year 5'!E20</f>
        <v>0</v>
      </c>
      <c r="F19" s="66"/>
      <c r="G19" s="145"/>
      <c r="H19" s="68"/>
      <c r="I19" s="125"/>
      <c r="J19" s="82"/>
      <c r="K19" s="127"/>
      <c r="L19" s="83"/>
      <c r="M19" s="78">
        <f>'Year 1'!P13+'Year 2'!M20+'Year 3'!M20+'Year 4'!M20+'Year 5'!M20</f>
        <v>0</v>
      </c>
      <c r="N19" s="78"/>
      <c r="O19" s="78"/>
      <c r="P19" s="78"/>
      <c r="Q19" s="23"/>
      <c r="R19" s="1"/>
    </row>
    <row r="20" spans="1:18" ht="4.5" customHeight="1">
      <c r="A20" s="15"/>
      <c r="B20" s="15"/>
      <c r="C20" s="1" t="e">
        <f>'Year 1'!#REF!</f>
        <v>#REF!</v>
      </c>
      <c r="D20" s="1"/>
      <c r="E20" s="121" t="e">
        <f>'Year 1'!#REF!+'Year 2'!E21+'Year 3'!E21+'Year 4'!E21+'Year 5'!E21</f>
        <v>#REF!</v>
      </c>
      <c r="F20" s="66"/>
      <c r="G20" s="145"/>
      <c r="H20" s="68"/>
      <c r="I20" s="125"/>
      <c r="J20" s="82"/>
      <c r="K20" s="127"/>
      <c r="L20" s="83"/>
      <c r="M20" s="78"/>
      <c r="N20" s="78"/>
      <c r="O20" s="78"/>
      <c r="P20" s="78"/>
      <c r="Q20" s="23"/>
      <c r="R20" s="1"/>
    </row>
    <row r="21" spans="1:18" ht="12" customHeight="1">
      <c r="A21" s="15"/>
      <c r="B21" s="15" t="str">
        <f>'Year 4'!B22</f>
        <v>Name, Co-I</v>
      </c>
      <c r="C21" s="1"/>
      <c r="D21" s="1"/>
      <c r="E21" s="121"/>
      <c r="F21" s="66"/>
      <c r="G21" s="145"/>
      <c r="H21" s="68"/>
      <c r="I21" s="125"/>
      <c r="J21" s="82"/>
      <c r="K21" s="127"/>
      <c r="L21" s="83"/>
      <c r="M21" s="78"/>
      <c r="N21" s="78"/>
      <c r="O21" s="78"/>
      <c r="P21" s="78"/>
      <c r="Q21" s="23"/>
      <c r="R21" s="1"/>
    </row>
    <row r="22" spans="1:18" ht="12" customHeight="1">
      <c r="A22" s="15"/>
      <c r="B22" s="15"/>
      <c r="C22" s="1">
        <f>'Year 1'!F15</f>
        <v>0</v>
      </c>
      <c r="D22" s="1"/>
      <c r="E22" s="121">
        <f>'Year 1'!H15+'Year 2'!E23+'Year 3'!E23+'Year 4'!E23+'Year 5'!E23</f>
        <v>0</v>
      </c>
      <c r="F22" s="66"/>
      <c r="G22" s="145"/>
      <c r="H22" s="68"/>
      <c r="I22" s="125"/>
      <c r="J22" s="82"/>
      <c r="K22" s="127"/>
      <c r="L22" s="83"/>
      <c r="M22" s="78">
        <f>'Year 1'!P15+'Year 2'!M23+'Year 3'!M23+'Year 4'!M23+'Year 5'!M23</f>
        <v>0</v>
      </c>
      <c r="N22" s="78"/>
      <c r="O22" s="78"/>
      <c r="P22" s="78"/>
      <c r="Q22" s="23"/>
      <c r="R22" s="1"/>
    </row>
    <row r="23" spans="1:18" ht="12" hidden="1" customHeight="1">
      <c r="A23" s="15"/>
      <c r="B23" s="15"/>
      <c r="C23" s="1" t="e">
        <f>'Year 1'!#REF!</f>
        <v>#REF!</v>
      </c>
      <c r="D23" s="1"/>
      <c r="E23" s="121" t="e">
        <f>'Year 1'!#REF!+'Year 2'!E24+'Year 3'!E24+'Year 4'!E24+'Year 5'!E24</f>
        <v>#REF!</v>
      </c>
      <c r="F23" s="66"/>
      <c r="G23" s="145"/>
      <c r="H23" s="68"/>
      <c r="I23" s="125"/>
      <c r="J23" s="82"/>
      <c r="K23" s="127"/>
      <c r="L23" s="83"/>
      <c r="M23" s="78" t="e">
        <f>'Year 1'!#REF!+'Year 2'!M24+'Year 3'!M24+'Year 4'!M24+'Year 5'!M24</f>
        <v>#REF!</v>
      </c>
      <c r="N23" s="78"/>
      <c r="O23" s="78"/>
      <c r="P23" s="78"/>
      <c r="Q23" s="1"/>
      <c r="R23" s="1"/>
    </row>
    <row r="24" spans="1:18" ht="4.5" customHeight="1">
      <c r="A24" s="15"/>
      <c r="B24" s="15"/>
      <c r="C24" s="1" t="e">
        <f>'Year 1'!#REF!</f>
        <v>#REF!</v>
      </c>
      <c r="D24" s="1"/>
      <c r="E24" s="121"/>
      <c r="F24" s="66"/>
      <c r="G24" s="145"/>
      <c r="H24" s="68"/>
      <c r="I24" s="125"/>
      <c r="J24" s="82"/>
      <c r="K24" s="127"/>
      <c r="L24" s="83"/>
      <c r="M24" s="78"/>
      <c r="N24" s="78"/>
      <c r="O24" s="78"/>
      <c r="P24" s="78"/>
      <c r="Q24" s="1"/>
      <c r="R24" s="1"/>
    </row>
    <row r="25" spans="1:18" ht="12" customHeight="1">
      <c r="A25" s="1"/>
      <c r="B25" s="15" t="s">
        <v>16</v>
      </c>
      <c r="C25" s="1"/>
      <c r="D25" s="1"/>
      <c r="E25" s="128" t="s">
        <v>17</v>
      </c>
      <c r="F25" s="28"/>
      <c r="G25" s="122"/>
      <c r="H25" s="28"/>
      <c r="I25" s="122"/>
      <c r="J25" s="28"/>
      <c r="K25" s="122"/>
      <c r="L25" s="28"/>
      <c r="M25" s="78"/>
      <c r="N25" s="78"/>
      <c r="O25" s="78"/>
      <c r="P25" s="78"/>
      <c r="Q25" s="146"/>
      <c r="R25" s="146"/>
    </row>
    <row r="26" spans="1:18" ht="12" customHeight="1">
      <c r="A26" s="15"/>
      <c r="B26" s="15"/>
      <c r="C26" s="1" t="e">
        <f>'Year 1'!#REF!</f>
        <v>#REF!</v>
      </c>
      <c r="D26" s="1"/>
      <c r="E26" s="129" t="e">
        <f>('Year 1'!#REF!+'Year 2'!E27+'Year 3'!E27+'Year 4'!E27+'Year 5'!E27)/5</f>
        <v>#REF!</v>
      </c>
      <c r="F26" s="63"/>
      <c r="G26" s="131"/>
      <c r="H26" s="68"/>
      <c r="I26" s="134"/>
      <c r="J26" s="18"/>
      <c r="K26" s="125"/>
      <c r="L26" s="77"/>
      <c r="M26" s="78" t="e">
        <f>'Year 1'!#REF!+'Year 2'!M27+'Year 3'!M27+'Year 4'!M27+'Year 5'!M27</f>
        <v>#REF!</v>
      </c>
      <c r="N26" s="78"/>
      <c r="O26" s="78"/>
      <c r="P26" s="78"/>
      <c r="Q26" s="146"/>
      <c r="R26" s="146"/>
    </row>
    <row r="27" spans="1:18" ht="4.5" customHeight="1">
      <c r="A27" s="15"/>
      <c r="B27" s="15"/>
      <c r="C27" s="1"/>
      <c r="D27" s="1"/>
      <c r="E27" s="118"/>
      <c r="F27" s="66"/>
      <c r="G27" s="71"/>
      <c r="H27" s="68"/>
      <c r="I27" s="82"/>
      <c r="J27" s="82"/>
      <c r="K27" s="83"/>
      <c r="L27" s="83"/>
      <c r="M27" s="105"/>
      <c r="N27" s="78"/>
      <c r="O27" s="78"/>
      <c r="P27" s="78"/>
      <c r="Q27" s="1"/>
      <c r="R27" s="1"/>
    </row>
    <row r="28" spans="1:18" ht="12" customHeight="1">
      <c r="A28" s="1" t="s">
        <v>20</v>
      </c>
      <c r="B28" s="1"/>
      <c r="C28" s="1"/>
      <c r="D28" s="1"/>
      <c r="E28" s="117"/>
      <c r="F28" s="66"/>
      <c r="G28" s="68"/>
      <c r="H28" s="68"/>
      <c r="I28" s="72"/>
      <c r="J28" s="72"/>
      <c r="K28" s="12"/>
      <c r="L28" s="12"/>
      <c r="M28" s="78"/>
      <c r="N28" s="78"/>
      <c r="O28" s="78" t="e">
        <f>SUM(M6:M26)</f>
        <v>#REF!</v>
      </c>
      <c r="P28" s="78"/>
      <c r="Q28" s="14"/>
      <c r="R28" s="1"/>
    </row>
    <row r="29" spans="1:18" ht="4.5" customHeight="1">
      <c r="A29" s="15"/>
      <c r="B29" s="1"/>
      <c r="C29" s="1"/>
      <c r="D29" s="1"/>
      <c r="E29" s="117"/>
      <c r="F29" s="66"/>
      <c r="G29" s="68"/>
      <c r="H29" s="68"/>
      <c r="I29" s="72"/>
      <c r="J29" s="72"/>
      <c r="K29" s="12"/>
      <c r="L29" s="12"/>
      <c r="M29" s="78"/>
      <c r="N29" s="78"/>
      <c r="O29" s="78"/>
      <c r="P29" s="78"/>
      <c r="Q29" s="14"/>
      <c r="R29" s="1"/>
    </row>
    <row r="30" spans="1:18" ht="12" customHeight="1">
      <c r="A30" s="67" t="s">
        <v>21</v>
      </c>
      <c r="B30" s="67"/>
      <c r="C30" s="67"/>
      <c r="D30" s="1"/>
      <c r="E30" s="119" t="s">
        <v>17</v>
      </c>
      <c r="F30" s="28"/>
      <c r="G30" s="122"/>
      <c r="H30" s="28"/>
      <c r="I30" s="122"/>
      <c r="J30" s="28"/>
      <c r="K30" s="122"/>
      <c r="L30" s="28"/>
      <c r="M30" s="78"/>
      <c r="N30" s="78"/>
      <c r="O30" s="78"/>
      <c r="P30" s="78"/>
      <c r="Q30" s="1"/>
      <c r="R30" s="1"/>
    </row>
    <row r="31" spans="1:18" ht="12" customHeight="1">
      <c r="A31" s="1"/>
      <c r="B31" s="15" t="str">
        <f>'Year 5'!B32</f>
        <v>Postdoctoral associate</v>
      </c>
      <c r="C31" s="1"/>
      <c r="D31" s="1"/>
      <c r="E31" s="140"/>
      <c r="F31" s="73"/>
      <c r="G31" s="130"/>
      <c r="H31" s="74"/>
      <c r="I31" s="132"/>
      <c r="J31" s="75"/>
      <c r="K31" s="135"/>
      <c r="L31" s="12"/>
      <c r="M31" s="78"/>
      <c r="N31" s="78"/>
      <c r="O31" s="78"/>
      <c r="P31" s="78"/>
      <c r="Q31" s="25"/>
      <c r="R31" s="1"/>
    </row>
    <row r="32" spans="1:18" ht="12" customHeight="1">
      <c r="A32" s="15"/>
      <c r="B32" s="15"/>
      <c r="C32" s="1" t="s">
        <v>19</v>
      </c>
      <c r="D32" s="1"/>
      <c r="E32" s="141">
        <f>'Year 1'!H19+'Year 2'!E33+'Year 3'!E33+'Year 4'!E33+'Year 5'!E33</f>
        <v>1</v>
      </c>
      <c r="F32" s="63"/>
      <c r="G32" s="123"/>
      <c r="H32" s="68"/>
      <c r="I32" s="125"/>
      <c r="J32" s="82"/>
      <c r="K32" s="127"/>
      <c r="L32" s="83"/>
      <c r="M32" s="78">
        <f>'Year 1'!P19+'Year 2'!M33+'Year 3'!M33+'Year 4'!M33+'Year 5'!M33</f>
        <v>0</v>
      </c>
      <c r="N32" s="78"/>
      <c r="O32" s="78"/>
      <c r="P32" s="78"/>
      <c r="Q32" s="2"/>
      <c r="R32" s="1"/>
    </row>
    <row r="33" spans="1:18" ht="4.5" customHeight="1">
      <c r="A33" s="15"/>
      <c r="B33" s="15"/>
      <c r="C33" s="1"/>
      <c r="D33" s="1"/>
      <c r="E33" s="141"/>
      <c r="F33" s="63"/>
      <c r="G33" s="123"/>
      <c r="H33" s="68"/>
      <c r="I33" s="125"/>
      <c r="J33" s="82"/>
      <c r="K33" s="127"/>
      <c r="L33" s="83"/>
      <c r="M33" s="78"/>
      <c r="N33" s="78"/>
      <c r="O33" s="78"/>
      <c r="P33" s="78"/>
      <c r="Q33" s="2"/>
      <c r="R33" s="1"/>
    </row>
    <row r="34" spans="1:18" ht="12" customHeight="1">
      <c r="A34" s="1"/>
      <c r="B34" s="15" t="str">
        <f>'Year 5'!B35</f>
        <v>Technician(s)</v>
      </c>
      <c r="C34" s="1"/>
      <c r="D34" s="1"/>
      <c r="E34" s="141"/>
      <c r="F34" s="73"/>
      <c r="G34" s="130"/>
      <c r="H34" s="74"/>
      <c r="I34" s="133"/>
      <c r="J34" s="84"/>
      <c r="K34" s="127"/>
      <c r="L34" s="83"/>
      <c r="M34" s="78"/>
      <c r="N34" s="78"/>
      <c r="O34" s="78"/>
      <c r="P34" s="78"/>
      <c r="Q34" s="2"/>
      <c r="R34" s="1"/>
    </row>
    <row r="35" spans="1:18" ht="12" customHeight="1">
      <c r="A35" s="15"/>
      <c r="B35" s="15"/>
      <c r="C35" s="1" t="s">
        <v>19</v>
      </c>
      <c r="D35" s="1"/>
      <c r="E35" s="141">
        <f>'Year 1'!H21+'Year 2'!E36+'Year 3'!E36+'Year 4'!E36+'Year 5'!E36</f>
        <v>1</v>
      </c>
      <c r="F35" s="63"/>
      <c r="G35" s="123"/>
      <c r="H35" s="68"/>
      <c r="I35" s="125"/>
      <c r="J35" s="82"/>
      <c r="K35" s="127"/>
      <c r="L35" s="83"/>
      <c r="M35" s="78">
        <f>'Year 1'!P21+'Year 2'!M36+'Year 3'!M36+'Year 4'!M36+'Year 5'!M36</f>
        <v>0</v>
      </c>
      <c r="N35" s="78"/>
      <c r="O35" s="78"/>
      <c r="P35" s="78"/>
      <c r="Q35" s="2"/>
      <c r="R35" s="1"/>
    </row>
    <row r="36" spans="1:18" ht="4.5" customHeight="1">
      <c r="A36" s="15"/>
      <c r="B36" s="15"/>
      <c r="C36" s="1"/>
      <c r="D36" s="1"/>
      <c r="E36" s="141"/>
      <c r="F36" s="63"/>
      <c r="G36" s="123"/>
      <c r="H36" s="68"/>
      <c r="I36" s="125"/>
      <c r="J36" s="82"/>
      <c r="K36" s="127"/>
      <c r="L36" s="83"/>
      <c r="M36" s="78"/>
      <c r="N36" s="78"/>
      <c r="O36" s="78"/>
      <c r="P36" s="78"/>
      <c r="Q36" s="2"/>
      <c r="R36" s="1"/>
    </row>
    <row r="37" spans="1:18" ht="12" customHeight="1">
      <c r="A37" s="1"/>
      <c r="B37" s="15" t="str">
        <f>'Year 5'!B38</f>
        <v>Graduate student(s)</v>
      </c>
      <c r="C37" s="1"/>
      <c r="D37" s="1"/>
      <c r="E37" s="141"/>
      <c r="F37" s="63"/>
      <c r="G37" s="123"/>
      <c r="H37" s="68"/>
      <c r="I37" s="125"/>
      <c r="J37" s="82"/>
      <c r="K37" s="127"/>
      <c r="L37" s="83"/>
      <c r="M37" s="78"/>
      <c r="N37" s="78"/>
      <c r="O37" s="78"/>
      <c r="P37" s="78"/>
      <c r="Q37" s="26" t="s">
        <v>23</v>
      </c>
      <c r="R37" s="26" t="s">
        <v>24</v>
      </c>
    </row>
    <row r="38" spans="1:18" ht="12" customHeight="1">
      <c r="A38" s="15"/>
      <c r="B38" s="15"/>
      <c r="C38" s="1" t="s">
        <v>25</v>
      </c>
      <c r="D38" s="1"/>
      <c r="E38" s="141">
        <f>'Year 1'!H23+'Year 2'!E39+'Year 3'!E39+'Year 4'!E39+'Year 5'!E39</f>
        <v>0</v>
      </c>
      <c r="F38" s="63"/>
      <c r="G38" s="123"/>
      <c r="H38" s="68"/>
      <c r="I38" s="125"/>
      <c r="J38" s="82"/>
      <c r="K38" s="127"/>
      <c r="L38" s="83"/>
      <c r="M38" s="78">
        <f>'Year 1'!P23+'Year 2'!M39+'Year 3'!M39+'Year 4'!M39+'Year 5'!M39</f>
        <v>0</v>
      </c>
      <c r="N38" s="78"/>
      <c r="O38" s="78"/>
      <c r="P38" s="78" t="s">
        <v>26</v>
      </c>
      <c r="Q38" s="108">
        <f>M38*(G38&lt;=0.75)</f>
        <v>0</v>
      </c>
      <c r="R38" s="108">
        <f>M38*(G38&gt;0.75)</f>
        <v>0</v>
      </c>
    </row>
    <row r="39" spans="1:18" ht="12" customHeight="1">
      <c r="A39" s="15"/>
      <c r="B39" s="15"/>
      <c r="C39" s="1" t="s">
        <v>11</v>
      </c>
      <c r="D39" s="1"/>
      <c r="E39" s="141">
        <f>'Year 1'!H24+'Year 2'!E40+'Year 3'!E40+'Year 4'!E40+'Year 5'!E40</f>
        <v>0</v>
      </c>
      <c r="F39" s="63"/>
      <c r="G39" s="123"/>
      <c r="H39" s="68"/>
      <c r="I39" s="125"/>
      <c r="J39" s="82"/>
      <c r="K39" s="127"/>
      <c r="L39" s="83"/>
      <c r="M39" s="78">
        <f>'Year 1'!P24+'Year 2'!M40+'Year 3'!M40+'Year 4'!M40+'Year 5'!M40</f>
        <v>0</v>
      </c>
      <c r="N39" s="78"/>
      <c r="O39" s="78"/>
      <c r="P39" s="78">
        <f>M38+M39</f>
        <v>0</v>
      </c>
      <c r="Q39" s="108">
        <f>M39*(G39&lt;=0.75)</f>
        <v>0</v>
      </c>
      <c r="R39" s="108">
        <f>M39*(G39&gt;0.75)</f>
        <v>0</v>
      </c>
    </row>
    <row r="40" spans="1:18" ht="4.5" customHeight="1">
      <c r="A40" s="15"/>
      <c r="B40" s="15"/>
      <c r="C40" s="1"/>
      <c r="D40" s="1"/>
      <c r="E40" s="125"/>
      <c r="F40" s="63"/>
      <c r="G40" s="123"/>
      <c r="H40" s="68"/>
      <c r="I40" s="125"/>
      <c r="J40" s="82"/>
      <c r="K40" s="127"/>
      <c r="L40" s="83"/>
      <c r="M40" s="78"/>
      <c r="N40" s="78"/>
      <c r="O40" s="78"/>
      <c r="P40" s="78"/>
      <c r="Q40" s="108"/>
      <c r="R40" s="108"/>
    </row>
    <row r="41" spans="1:18" ht="12" customHeight="1">
      <c r="A41" s="1"/>
      <c r="B41" s="15" t="str">
        <f>'Year 5'!B42</f>
        <v>Undergraduate student(s) or GAs</v>
      </c>
      <c r="C41" s="1"/>
      <c r="D41" s="1"/>
      <c r="E41" s="119" t="s">
        <v>17</v>
      </c>
      <c r="F41" s="28"/>
      <c r="G41" s="122"/>
      <c r="H41" s="28"/>
      <c r="I41" s="122"/>
      <c r="J41" s="28"/>
      <c r="K41" s="122"/>
      <c r="L41" s="28"/>
      <c r="M41" s="78"/>
      <c r="N41" s="78"/>
      <c r="O41" s="78"/>
      <c r="P41" s="78"/>
      <c r="Q41" s="108">
        <f>M41*(G41&lt;=0.75)</f>
        <v>0</v>
      </c>
      <c r="R41" s="108">
        <f>M41*(G41&gt;0.75)</f>
        <v>0</v>
      </c>
    </row>
    <row r="42" spans="1:18" ht="12" customHeight="1">
      <c r="A42" s="15"/>
      <c r="B42" s="15"/>
      <c r="C42" s="1" t="s">
        <v>19</v>
      </c>
      <c r="D42" s="1"/>
      <c r="E42" s="141">
        <f>'Year 1'!H26+'Year 2'!E43+'Year 3'!E43+'Year 4'!E43+'Year 5'!E43</f>
        <v>0</v>
      </c>
      <c r="F42" s="63"/>
      <c r="G42" s="131"/>
      <c r="H42" s="68"/>
      <c r="I42" s="134"/>
      <c r="J42" s="18"/>
      <c r="K42" s="143"/>
      <c r="L42" s="77"/>
      <c r="M42" s="78">
        <f>'Year 1'!P26+'Year 2'!M43+'Year 3'!M43+'Year 4'!M43+'Year 5'!M43</f>
        <v>0</v>
      </c>
      <c r="N42" s="78"/>
      <c r="O42" s="78"/>
      <c r="P42" s="78"/>
      <c r="Q42" s="108">
        <f>M42</f>
        <v>0</v>
      </c>
      <c r="R42" s="108"/>
    </row>
    <row r="43" spans="1:18" ht="4.5" customHeight="1">
      <c r="A43" s="15"/>
      <c r="B43" s="15"/>
      <c r="C43" s="1"/>
      <c r="D43" s="1"/>
      <c r="E43" s="138"/>
      <c r="F43" s="63"/>
      <c r="G43" s="131"/>
      <c r="H43" s="68"/>
      <c r="I43" s="134"/>
      <c r="J43" s="18"/>
      <c r="K43" s="129"/>
      <c r="L43" s="77"/>
      <c r="M43" s="78"/>
      <c r="N43" s="78"/>
      <c r="O43" s="78"/>
      <c r="P43" s="78"/>
      <c r="Q43" s="108"/>
      <c r="R43" s="108"/>
    </row>
    <row r="44" spans="1:18" ht="12" customHeight="1">
      <c r="A44" s="1"/>
      <c r="B44" s="15" t="str">
        <f>'Year 5'!B45</f>
        <v>Administrative assistant</v>
      </c>
      <c r="C44" s="1"/>
      <c r="D44" s="1"/>
      <c r="E44" s="119" t="s">
        <v>17</v>
      </c>
      <c r="F44" s="28"/>
      <c r="G44" s="122"/>
      <c r="H44" s="28"/>
      <c r="I44" s="122"/>
      <c r="J44" s="28"/>
      <c r="K44" s="122"/>
      <c r="L44" s="28"/>
      <c r="M44" s="78"/>
      <c r="N44" s="78"/>
      <c r="O44" s="78"/>
      <c r="P44" s="78"/>
      <c r="Q44" s="88"/>
      <c r="R44" s="109"/>
    </row>
    <row r="45" spans="1:18" ht="12" customHeight="1">
      <c r="A45" s="15"/>
      <c r="B45" s="15"/>
      <c r="C45" s="1" t="s">
        <v>19</v>
      </c>
      <c r="D45" s="1"/>
      <c r="E45" s="141">
        <f>'Year 1'!H28+'Year 2'!E46+'Year 3'!E46+'Year 4'!E46+'Year 5'!E46</f>
        <v>0</v>
      </c>
      <c r="F45" s="63"/>
      <c r="G45" s="123"/>
      <c r="H45" s="68"/>
      <c r="I45" s="125"/>
      <c r="J45" s="18"/>
      <c r="K45" s="127"/>
      <c r="L45" s="12"/>
      <c r="M45" s="78">
        <f>'Year 1'!P28+'Year 2'!M46+'Year 3'!M46+'Year 4'!M46+'Year 5'!M46</f>
        <v>0</v>
      </c>
      <c r="N45" s="78"/>
      <c r="O45" s="78"/>
      <c r="P45" s="78"/>
      <c r="Q45" s="88"/>
      <c r="R45" s="109"/>
    </row>
    <row r="46" spans="1:18" ht="4.5" customHeight="1">
      <c r="A46" s="15"/>
      <c r="B46" s="15"/>
      <c r="C46" s="1"/>
      <c r="D46" s="1"/>
      <c r="E46" s="141"/>
      <c r="F46" s="63"/>
      <c r="G46" s="123"/>
      <c r="H46" s="68"/>
      <c r="I46" s="125"/>
      <c r="J46" s="18"/>
      <c r="K46" s="135"/>
      <c r="L46" s="12"/>
      <c r="M46" s="78"/>
      <c r="N46" s="78"/>
      <c r="O46" s="78"/>
      <c r="P46" s="78"/>
      <c r="Q46" s="88"/>
      <c r="R46" s="109"/>
    </row>
    <row r="47" spans="1:18" ht="12" customHeight="1">
      <c r="A47" s="1"/>
      <c r="B47" s="15" t="str">
        <f>'Year 5'!B48</f>
        <v>Other personnel</v>
      </c>
      <c r="C47" s="1"/>
      <c r="D47" s="1"/>
      <c r="E47" s="140"/>
      <c r="F47" s="73"/>
      <c r="G47" s="130"/>
      <c r="H47" s="74"/>
      <c r="I47" s="133"/>
      <c r="J47" s="76"/>
      <c r="K47" s="135"/>
      <c r="L47" s="12"/>
      <c r="M47" s="78">
        <f>'Year 1'!P29+'Year 2'!M48+'Year 3'!M48+'Year 4'!M48+'Year 5'!M48</f>
        <v>0</v>
      </c>
      <c r="N47" s="78"/>
      <c r="O47" s="78"/>
      <c r="P47" s="78"/>
      <c r="Q47" s="88"/>
      <c r="R47" s="109"/>
    </row>
    <row r="48" spans="1:18" ht="12" customHeight="1">
      <c r="A48" s="15"/>
      <c r="B48" s="15"/>
      <c r="C48" s="1" t="s">
        <v>19</v>
      </c>
      <c r="D48" s="1"/>
      <c r="E48" s="141">
        <f>'Year 1'!H30+'Year 2'!E49+'Year 3'!E49+'Year 4'!E49</f>
        <v>1</v>
      </c>
      <c r="F48" s="63"/>
      <c r="G48" s="142"/>
      <c r="H48" s="68"/>
      <c r="I48" s="125"/>
      <c r="J48" s="18"/>
      <c r="K48" s="127"/>
      <c r="L48" s="12"/>
      <c r="M48" s="78">
        <f>'Year 1'!P30+'Year 2'!M49+'Year 3'!M49+'Year 4'!M49+'Year 5'!M49</f>
        <v>0</v>
      </c>
      <c r="N48" s="78"/>
      <c r="O48" s="78"/>
      <c r="P48" s="78"/>
      <c r="Q48" s="88"/>
      <c r="R48" s="109"/>
    </row>
    <row r="49" spans="1:18" ht="4.5" customHeight="1">
      <c r="A49" s="15"/>
      <c r="B49" s="15"/>
      <c r="C49" s="1"/>
      <c r="D49" s="1"/>
      <c r="E49" s="81"/>
      <c r="F49" s="63"/>
      <c r="G49" s="71"/>
      <c r="H49" s="68"/>
      <c r="I49" s="18"/>
      <c r="J49" s="18"/>
      <c r="K49" s="12"/>
      <c r="L49" s="12"/>
      <c r="M49" s="105"/>
      <c r="N49" s="78"/>
      <c r="O49" s="78"/>
      <c r="P49" s="78"/>
      <c r="Q49" s="88"/>
      <c r="R49" s="109"/>
    </row>
    <row r="50" spans="1:18" ht="12" customHeight="1">
      <c r="A50" s="1" t="s">
        <v>29</v>
      </c>
      <c r="B50" s="1"/>
      <c r="C50" s="1"/>
      <c r="D50" s="1"/>
      <c r="E50" s="28"/>
      <c r="F50" s="28"/>
      <c r="G50" s="7"/>
      <c r="H50" s="7"/>
      <c r="I50" s="29"/>
      <c r="J50" s="29"/>
      <c r="K50" s="17"/>
      <c r="L50" s="17"/>
      <c r="M50" s="78"/>
      <c r="N50" s="78"/>
      <c r="O50" s="78">
        <f>SUM(M31:M48)</f>
        <v>0</v>
      </c>
      <c r="P50" s="78"/>
      <c r="Q50" s="78"/>
      <c r="R50" s="109"/>
    </row>
    <row r="51" spans="1:18" ht="4.5" customHeight="1">
      <c r="A51" s="15"/>
      <c r="B51" s="1"/>
      <c r="C51" s="1"/>
      <c r="D51" s="1"/>
      <c r="E51" s="28"/>
      <c r="F51" s="28"/>
      <c r="G51" s="7"/>
      <c r="H51" s="7"/>
      <c r="I51" s="29"/>
      <c r="J51" s="29"/>
      <c r="K51" s="17"/>
      <c r="L51" s="17"/>
      <c r="M51" s="78"/>
      <c r="N51" s="78"/>
      <c r="O51" s="105"/>
      <c r="P51" s="78"/>
      <c r="Q51" s="78"/>
      <c r="R51" s="109"/>
    </row>
    <row r="52" spans="1:18" ht="12" customHeight="1">
      <c r="A52" s="15"/>
      <c r="B52" s="30" t="s">
        <v>30</v>
      </c>
      <c r="C52" s="30"/>
      <c r="D52" s="30"/>
      <c r="E52" s="7"/>
      <c r="F52" s="7"/>
      <c r="G52" s="7"/>
      <c r="H52" s="7"/>
      <c r="I52" s="31"/>
      <c r="J52" s="31"/>
      <c r="K52" s="17"/>
      <c r="L52" s="17"/>
      <c r="M52" s="78"/>
      <c r="N52" s="78"/>
      <c r="O52" s="78" t="e">
        <f>SUM(O28+O50)</f>
        <v>#REF!</v>
      </c>
      <c r="P52" s="78"/>
      <c r="Q52" s="78"/>
      <c r="R52" s="109"/>
    </row>
    <row r="53" spans="1:18" ht="12" customHeight="1">
      <c r="A53" s="4" t="s">
        <v>31</v>
      </c>
      <c r="B53" s="10"/>
      <c r="C53" s="5"/>
      <c r="D53" s="5"/>
      <c r="E53" s="5"/>
      <c r="F53" s="5"/>
      <c r="G53" s="5"/>
      <c r="H53" s="5"/>
      <c r="I53" s="6"/>
      <c r="J53" s="6"/>
      <c r="K53" s="17"/>
      <c r="L53" s="17"/>
      <c r="M53" s="78"/>
      <c r="N53" s="78"/>
      <c r="O53" s="78"/>
      <c r="P53" s="78"/>
      <c r="Q53" s="103"/>
      <c r="R53" s="110"/>
    </row>
    <row r="54" spans="1:18" ht="12" customHeight="1">
      <c r="A54" s="15"/>
      <c r="B54" s="1" t="s">
        <v>32</v>
      </c>
      <c r="C54" s="30"/>
      <c r="D54" s="30"/>
      <c r="E54" s="7"/>
      <c r="F54" s="7"/>
      <c r="G54" s="7"/>
      <c r="H54" s="7"/>
      <c r="I54" s="31"/>
      <c r="J54" s="31"/>
      <c r="K54" s="17"/>
      <c r="L54" s="17"/>
      <c r="M54" s="78" t="e">
        <f>'Year 1'!P34+'Year 2'!M55+'Year 3'!M55+'Year 4'!M55+'Year 5'!M55</f>
        <v>#REF!</v>
      </c>
      <c r="N54" s="78"/>
      <c r="O54" s="78"/>
      <c r="P54" s="78"/>
      <c r="Q54" s="78"/>
      <c r="R54" s="111"/>
    </row>
    <row r="55" spans="1:18" ht="12" customHeight="1">
      <c r="A55" s="15"/>
      <c r="B55" s="1" t="s">
        <v>33</v>
      </c>
      <c r="C55" s="30"/>
      <c r="D55" s="30"/>
      <c r="E55" s="7"/>
      <c r="F55" s="7"/>
      <c r="G55" s="7"/>
      <c r="H55" s="7"/>
      <c r="I55" s="31"/>
      <c r="J55" s="31"/>
      <c r="K55" s="17"/>
      <c r="L55" s="17"/>
      <c r="M55" s="78">
        <f>'Year 1'!P35+'Year 2'!M56+'Year 3'!M56+'Year 4'!M56+'Year 5'!M56</f>
        <v>0</v>
      </c>
      <c r="N55" s="78"/>
      <c r="O55" s="78"/>
      <c r="P55" s="78"/>
      <c r="Q55" s="112"/>
      <c r="R55" s="78">
        <f>SUM(R38:R54)</f>
        <v>0</v>
      </c>
    </row>
    <row r="56" spans="1:18" ht="12" customHeight="1">
      <c r="A56" s="15"/>
      <c r="B56" s="1" t="s">
        <v>34</v>
      </c>
      <c r="C56" s="30"/>
      <c r="D56" s="30"/>
      <c r="E56" s="7"/>
      <c r="F56" s="7"/>
      <c r="G56" s="7"/>
      <c r="H56" s="7"/>
      <c r="I56" s="31"/>
      <c r="J56" s="31"/>
      <c r="K56" s="17"/>
      <c r="L56" s="17"/>
      <c r="M56" s="78">
        <f>'Year 1'!P36+'Year 2'!M57+'Year 3'!M57+'Year 4'!M57+'Year 5'!M57</f>
        <v>0</v>
      </c>
      <c r="N56" s="78"/>
      <c r="O56" s="78"/>
      <c r="P56" s="78"/>
      <c r="Q56" s="78">
        <f>SUM(Q38:Q55)</f>
        <v>0</v>
      </c>
      <c r="R56" s="78"/>
    </row>
    <row r="57" spans="1:18" ht="4.5" customHeight="1">
      <c r="A57" s="15"/>
      <c r="B57" s="1"/>
      <c r="C57" s="30"/>
      <c r="D57" s="30"/>
      <c r="E57" s="7"/>
      <c r="F57" s="7"/>
      <c r="G57" s="7"/>
      <c r="H57" s="7"/>
      <c r="I57" s="31"/>
      <c r="J57" s="31"/>
      <c r="K57" s="17"/>
      <c r="L57" s="17"/>
      <c r="M57" s="105"/>
      <c r="N57" s="78"/>
      <c r="O57" s="78"/>
      <c r="P57" s="78"/>
      <c r="Q57" s="78"/>
      <c r="R57" s="78"/>
    </row>
    <row r="58" spans="1:18" ht="12" customHeight="1">
      <c r="A58" s="15"/>
      <c r="B58" s="1" t="s">
        <v>35</v>
      </c>
      <c r="C58" s="30"/>
      <c r="D58" s="30"/>
      <c r="E58" s="7"/>
      <c r="F58" s="7"/>
      <c r="G58" s="7"/>
      <c r="H58" s="7"/>
      <c r="I58" s="31"/>
      <c r="J58" s="31"/>
      <c r="K58" s="17"/>
      <c r="L58" s="17"/>
      <c r="M58" s="78"/>
      <c r="N58" s="78"/>
      <c r="O58" s="105" t="e">
        <f>SUM(M54:M56)</f>
        <v>#REF!</v>
      </c>
      <c r="P58" s="78"/>
      <c r="Q58" s="1"/>
      <c r="R58" s="1"/>
    </row>
    <row r="59" spans="1:18" ht="12" customHeight="1">
      <c r="A59" s="32"/>
      <c r="B59" s="33" t="s">
        <v>36</v>
      </c>
      <c r="C59" s="34"/>
      <c r="D59" s="34"/>
      <c r="E59" s="35"/>
      <c r="F59" s="35"/>
      <c r="G59" s="35"/>
      <c r="H59" s="35"/>
      <c r="I59" s="36"/>
      <c r="J59" s="36"/>
      <c r="K59" s="37"/>
      <c r="L59" s="37"/>
      <c r="M59" s="79"/>
      <c r="N59" s="79"/>
      <c r="O59" s="79"/>
      <c r="P59" s="78" t="e">
        <f>O52+O58</f>
        <v>#REF!</v>
      </c>
      <c r="Q59" s="1"/>
      <c r="R59" s="1"/>
    </row>
    <row r="60" spans="1:18" ht="12" customHeight="1">
      <c r="A60" s="4" t="s">
        <v>37</v>
      </c>
      <c r="B60" s="10"/>
      <c r="C60" s="5"/>
      <c r="D60" s="5"/>
      <c r="E60" s="5"/>
      <c r="F60" s="5"/>
      <c r="G60" s="5"/>
      <c r="H60" s="5"/>
      <c r="I60" s="6"/>
      <c r="J60" s="6"/>
      <c r="K60" s="17"/>
      <c r="L60" s="17"/>
      <c r="M60" s="78"/>
      <c r="N60" s="78"/>
      <c r="O60" s="78"/>
      <c r="P60" s="78"/>
      <c r="Q60" s="10"/>
      <c r="R60" s="1"/>
    </row>
    <row r="61" spans="1:18" ht="12" hidden="1" customHeight="1">
      <c r="A61" s="4"/>
      <c r="B61" s="38">
        <v>1</v>
      </c>
      <c r="C61" s="39" t="s">
        <v>38</v>
      </c>
      <c r="D61" s="39"/>
      <c r="E61" s="39"/>
      <c r="F61" s="39"/>
      <c r="G61" s="39"/>
      <c r="H61" s="39"/>
      <c r="I61" s="40"/>
      <c r="J61" s="40"/>
      <c r="K61" s="41"/>
      <c r="L61" s="41"/>
      <c r="M61" s="78"/>
      <c r="N61" s="78"/>
      <c r="O61" s="78">
        <v>0</v>
      </c>
      <c r="P61" s="78"/>
      <c r="Q61" s="14"/>
      <c r="R61" s="1"/>
    </row>
    <row r="62" spans="1:18" ht="12" hidden="1" customHeight="1">
      <c r="A62" s="4"/>
      <c r="B62" s="38">
        <v>2</v>
      </c>
      <c r="C62" s="39"/>
      <c r="D62" s="39"/>
      <c r="E62" s="39"/>
      <c r="F62" s="39"/>
      <c r="G62" s="39"/>
      <c r="H62" s="39"/>
      <c r="I62" s="40"/>
      <c r="J62" s="40"/>
      <c r="K62" s="41"/>
      <c r="L62" s="41"/>
      <c r="M62" s="78"/>
      <c r="N62" s="78"/>
      <c r="O62" s="78">
        <v>0</v>
      </c>
      <c r="P62" s="78"/>
      <c r="Q62" s="14"/>
      <c r="R62" s="47"/>
    </row>
    <row r="63" spans="1:18" ht="12" hidden="1" customHeight="1">
      <c r="A63" s="4"/>
      <c r="B63" s="38">
        <v>3</v>
      </c>
      <c r="C63" s="39"/>
      <c r="D63" s="39"/>
      <c r="E63" s="39"/>
      <c r="F63" s="39"/>
      <c r="G63" s="39"/>
      <c r="H63" s="39"/>
      <c r="I63" s="40"/>
      <c r="J63" s="40"/>
      <c r="K63" s="41"/>
      <c r="L63" s="41"/>
      <c r="M63" s="78"/>
      <c r="N63" s="78"/>
      <c r="O63" s="105">
        <v>0</v>
      </c>
      <c r="P63" s="78"/>
      <c r="Q63" s="10"/>
      <c r="R63" s="1"/>
    </row>
    <row r="64" spans="1:18" ht="19.5" customHeight="1">
      <c r="A64" s="32"/>
      <c r="B64" s="33" t="s">
        <v>39</v>
      </c>
      <c r="C64" s="33"/>
      <c r="D64" s="33"/>
      <c r="E64" s="35"/>
      <c r="F64" s="35"/>
      <c r="G64" s="35"/>
      <c r="H64" s="35"/>
      <c r="I64" s="36"/>
      <c r="J64" s="36"/>
      <c r="K64" s="37"/>
      <c r="L64" s="37"/>
      <c r="M64" s="79"/>
      <c r="N64" s="79"/>
      <c r="O64" s="79"/>
      <c r="P64" s="78">
        <f>'Year 1'!T44+'Year 2'!Q66+'Year 3'!Q66+'Year 4'!Q66+'Year 5'!Q66</f>
        <v>0</v>
      </c>
      <c r="Q64" s="1"/>
      <c r="R64" s="1"/>
    </row>
    <row r="65" spans="1:18" ht="12" customHeight="1">
      <c r="A65" s="4" t="s">
        <v>40</v>
      </c>
      <c r="B65" s="10"/>
      <c r="C65" s="5"/>
      <c r="D65" s="5"/>
      <c r="E65" s="5"/>
      <c r="F65" s="5"/>
      <c r="G65" s="5"/>
      <c r="H65" s="5"/>
      <c r="I65" s="6"/>
      <c r="J65" s="6"/>
      <c r="K65" s="5"/>
      <c r="L65" s="5"/>
      <c r="M65" s="7"/>
      <c r="N65" s="7"/>
      <c r="O65" s="8"/>
      <c r="P65" s="9"/>
      <c r="Q65" s="10"/>
      <c r="R65" s="1"/>
    </row>
    <row r="66" spans="1:18" ht="12" hidden="1" customHeight="1">
      <c r="A66" s="42"/>
      <c r="B66" s="42" t="s">
        <v>83</v>
      </c>
      <c r="C66" s="43"/>
      <c r="D66" s="43"/>
      <c r="E66" s="44"/>
      <c r="F66" s="44"/>
      <c r="G66" s="44"/>
      <c r="H66" s="44"/>
      <c r="I66" s="45"/>
      <c r="J66" s="45"/>
      <c r="K66" s="44"/>
      <c r="L66" s="44"/>
      <c r="M66" s="46"/>
      <c r="N66" s="46"/>
      <c r="O66" s="47"/>
      <c r="P66" s="48"/>
      <c r="Q66" s="47"/>
      <c r="R66" s="1"/>
    </row>
    <row r="67" spans="1:18" ht="4.5" hidden="1" customHeight="1">
      <c r="A67" s="42"/>
      <c r="B67" s="42"/>
      <c r="C67" s="43"/>
      <c r="D67" s="43"/>
      <c r="E67" s="44"/>
      <c r="F67" s="44"/>
      <c r="G67" s="44"/>
      <c r="H67" s="44"/>
      <c r="I67" s="45"/>
      <c r="J67" s="45"/>
      <c r="K67" s="44"/>
      <c r="L67" s="44"/>
      <c r="M67" s="46"/>
      <c r="N67" s="46"/>
      <c r="O67" s="47"/>
      <c r="P67" s="48"/>
      <c r="Q67" s="47"/>
      <c r="R67" s="1"/>
    </row>
    <row r="68" spans="1:18" ht="12" hidden="1" customHeight="1">
      <c r="A68" s="49"/>
      <c r="B68" s="49"/>
      <c r="C68" s="10"/>
      <c r="D68" s="10"/>
      <c r="E68" s="119" t="s">
        <v>84</v>
      </c>
      <c r="F68" s="28"/>
      <c r="G68" s="119" t="s">
        <v>85</v>
      </c>
      <c r="H68" s="28"/>
      <c r="I68" s="119" t="s">
        <v>86</v>
      </c>
      <c r="J68" s="29"/>
      <c r="K68" s="119" t="s">
        <v>87</v>
      </c>
      <c r="L68" s="28"/>
      <c r="M68" s="12"/>
      <c r="N68" s="12"/>
      <c r="O68" s="1"/>
      <c r="P68" s="13"/>
      <c r="Q68" s="50"/>
      <c r="R68" s="1"/>
    </row>
    <row r="69" spans="1:18" ht="12" hidden="1" customHeight="1">
      <c r="A69" s="15"/>
      <c r="B69" s="15"/>
      <c r="C69" s="2"/>
      <c r="D69" s="2"/>
      <c r="E69" s="138"/>
      <c r="F69" s="63"/>
      <c r="G69" s="138"/>
      <c r="H69" s="63"/>
      <c r="I69" s="138"/>
      <c r="J69" s="63"/>
      <c r="K69" s="135"/>
      <c r="L69" s="12"/>
      <c r="M69" s="12"/>
      <c r="N69" s="12"/>
      <c r="O69" s="17"/>
      <c r="P69" s="13"/>
      <c r="Q69" s="14"/>
      <c r="R69" s="1"/>
    </row>
    <row r="70" spans="1:18" ht="12" hidden="1" customHeight="1">
      <c r="A70" s="15"/>
      <c r="B70" s="15"/>
      <c r="C70" s="1" t="s">
        <v>88</v>
      </c>
      <c r="D70" s="1"/>
      <c r="E70" s="83"/>
      <c r="F70" s="83"/>
      <c r="G70" s="83"/>
      <c r="H70" s="83"/>
      <c r="I70" s="82"/>
      <c r="J70" s="85"/>
      <c r="K70" s="127">
        <v>500</v>
      </c>
      <c r="L70" s="83"/>
      <c r="M70" s="83">
        <f>K70*G69*E69</f>
        <v>0</v>
      </c>
      <c r="N70" s="83"/>
      <c r="O70" s="78"/>
      <c r="P70" s="86"/>
      <c r="Q70" s="14"/>
      <c r="R70" s="1"/>
    </row>
    <row r="71" spans="1:18" ht="12" hidden="1" customHeight="1">
      <c r="A71" s="15"/>
      <c r="B71" s="15"/>
      <c r="C71" s="1" t="s">
        <v>89</v>
      </c>
      <c r="D71" s="1"/>
      <c r="E71" s="83"/>
      <c r="F71" s="83"/>
      <c r="G71" s="83"/>
      <c r="H71" s="83"/>
      <c r="I71" s="82"/>
      <c r="J71" s="85"/>
      <c r="K71" s="127">
        <v>350</v>
      </c>
      <c r="L71" s="83"/>
      <c r="M71" s="83">
        <f>K71*G69*E69</f>
        <v>0</v>
      </c>
      <c r="N71" s="83"/>
      <c r="O71" s="78"/>
      <c r="P71" s="86"/>
      <c r="Q71" s="1"/>
      <c r="R71" s="47"/>
    </row>
    <row r="72" spans="1:18" ht="12" hidden="1" customHeight="1">
      <c r="A72" s="15"/>
      <c r="B72" s="15"/>
      <c r="C72" s="1" t="s">
        <v>90</v>
      </c>
      <c r="D72" s="1"/>
      <c r="E72" s="83"/>
      <c r="F72" s="83"/>
      <c r="G72" s="83"/>
      <c r="H72" s="83"/>
      <c r="I72" s="82"/>
      <c r="J72" s="85"/>
      <c r="K72" s="127">
        <v>60</v>
      </c>
      <c r="L72" s="83"/>
      <c r="M72" s="83">
        <f>K72*I69*G69*E69</f>
        <v>0</v>
      </c>
      <c r="N72" s="83"/>
      <c r="O72" s="78"/>
      <c r="P72" s="86"/>
      <c r="Q72" s="2"/>
      <c r="R72" s="1"/>
    </row>
    <row r="73" spans="1:18" ht="12" hidden="1" customHeight="1">
      <c r="A73" s="15"/>
      <c r="B73" s="15"/>
      <c r="C73" s="1" t="s">
        <v>91</v>
      </c>
      <c r="D73" s="1"/>
      <c r="E73" s="83"/>
      <c r="F73" s="83"/>
      <c r="G73" s="83"/>
      <c r="H73" s="83"/>
      <c r="I73" s="82"/>
      <c r="J73" s="85"/>
      <c r="K73" s="127">
        <v>160</v>
      </c>
      <c r="L73" s="83"/>
      <c r="M73" s="83">
        <f>K73*I69*G69*E69</f>
        <v>0</v>
      </c>
      <c r="N73" s="83"/>
      <c r="O73" s="78"/>
      <c r="P73" s="86"/>
      <c r="Q73" s="2"/>
      <c r="R73" s="1"/>
    </row>
    <row r="74" spans="1:18" ht="12" hidden="1" customHeight="1">
      <c r="A74" s="15"/>
      <c r="B74" s="15"/>
      <c r="C74" s="1" t="s">
        <v>92</v>
      </c>
      <c r="D74" s="1"/>
      <c r="E74" s="83"/>
      <c r="F74" s="83"/>
      <c r="G74" s="83"/>
      <c r="H74" s="83"/>
      <c r="I74" s="82"/>
      <c r="J74" s="85"/>
      <c r="K74" s="127">
        <v>50</v>
      </c>
      <c r="L74" s="83"/>
      <c r="M74" s="106">
        <f>K74*I69*G69</f>
        <v>0</v>
      </c>
      <c r="N74" s="83"/>
      <c r="O74" s="78"/>
      <c r="P74" s="86"/>
      <c r="Q74" s="1"/>
      <c r="R74" s="1"/>
    </row>
    <row r="75" spans="1:18" ht="12" hidden="1" customHeight="1">
      <c r="A75" s="15"/>
      <c r="B75" s="15"/>
      <c r="C75" s="1" t="s">
        <v>93</v>
      </c>
      <c r="D75" s="1"/>
      <c r="E75" s="78"/>
      <c r="F75" s="78"/>
      <c r="G75" s="78"/>
      <c r="H75" s="78"/>
      <c r="I75" s="84"/>
      <c r="J75" s="87"/>
      <c r="K75" s="78"/>
      <c r="L75" s="78"/>
      <c r="M75" s="88"/>
      <c r="N75" s="88"/>
      <c r="O75" s="78">
        <f>SUM(M69:M74)</f>
        <v>0</v>
      </c>
      <c r="P75" s="86"/>
      <c r="Q75" s="1"/>
      <c r="R75" s="1"/>
    </row>
    <row r="76" spans="1:18" ht="12" hidden="1" customHeight="1">
      <c r="A76" s="51"/>
      <c r="B76" s="42" t="s">
        <v>94</v>
      </c>
      <c r="C76" s="43"/>
      <c r="D76" s="43"/>
      <c r="E76" s="89"/>
      <c r="F76" s="89"/>
      <c r="G76" s="89"/>
      <c r="H76" s="89"/>
      <c r="I76" s="82"/>
      <c r="J76" s="85"/>
      <c r="K76" s="89"/>
      <c r="L76" s="89"/>
      <c r="M76" s="90"/>
      <c r="N76" s="90"/>
      <c r="O76" s="91"/>
      <c r="P76" s="91"/>
      <c r="Q76" s="47"/>
      <c r="R76" s="1"/>
    </row>
    <row r="77" spans="1:18" ht="4.5" hidden="1" customHeight="1">
      <c r="A77" s="51"/>
      <c r="B77" s="42"/>
      <c r="C77" s="43"/>
      <c r="D77" s="43"/>
      <c r="E77" s="89"/>
      <c r="F77" s="89"/>
      <c r="G77" s="89"/>
      <c r="H77" s="89"/>
      <c r="I77" s="82"/>
      <c r="J77" s="85"/>
      <c r="K77" s="89"/>
      <c r="L77" s="89"/>
      <c r="M77" s="90"/>
      <c r="N77" s="90"/>
      <c r="O77" s="91"/>
      <c r="P77" s="91"/>
      <c r="Q77" s="47"/>
      <c r="R77" s="1"/>
    </row>
    <row r="78" spans="1:18" ht="12" hidden="1" customHeight="1">
      <c r="A78" s="15"/>
      <c r="B78" s="49"/>
      <c r="C78" s="10"/>
      <c r="D78" s="10"/>
      <c r="E78" s="139" t="s">
        <v>84</v>
      </c>
      <c r="F78" s="92"/>
      <c r="G78" s="139" t="s">
        <v>85</v>
      </c>
      <c r="H78" s="92"/>
      <c r="I78" s="139" t="s">
        <v>86</v>
      </c>
      <c r="J78" s="93"/>
      <c r="K78" s="139" t="s">
        <v>87</v>
      </c>
      <c r="L78" s="92"/>
      <c r="M78" s="83"/>
      <c r="N78" s="83"/>
      <c r="O78" s="78"/>
      <c r="P78" s="86"/>
      <c r="Q78" s="1"/>
      <c r="R78" s="1"/>
    </row>
    <row r="79" spans="1:18" ht="12" hidden="1" customHeight="1">
      <c r="A79" s="15"/>
      <c r="B79" s="15"/>
      <c r="C79" s="2"/>
      <c r="D79" s="2"/>
      <c r="E79" s="125"/>
      <c r="F79" s="82"/>
      <c r="G79" s="125"/>
      <c r="H79" s="82"/>
      <c r="I79" s="125"/>
      <c r="J79" s="82"/>
      <c r="K79" s="127"/>
      <c r="L79" s="83"/>
      <c r="M79" s="83"/>
      <c r="N79" s="83"/>
      <c r="O79" s="78"/>
      <c r="P79" s="86"/>
      <c r="Q79" s="1"/>
      <c r="R79" s="1"/>
    </row>
    <row r="80" spans="1:18" ht="12" hidden="1" customHeight="1">
      <c r="A80" s="15"/>
      <c r="B80" s="15"/>
      <c r="C80" s="1" t="s">
        <v>95</v>
      </c>
      <c r="D80" s="1"/>
      <c r="E80" s="83"/>
      <c r="F80" s="83"/>
      <c r="G80" s="83"/>
      <c r="H80" s="83"/>
      <c r="I80" s="82"/>
      <c r="J80" s="85"/>
      <c r="K80" s="127">
        <f>100*0.56</f>
        <v>56</v>
      </c>
      <c r="L80" s="83"/>
      <c r="M80" s="83">
        <f>K80*G79*E79</f>
        <v>0</v>
      </c>
      <c r="N80" s="83"/>
      <c r="O80" s="78"/>
      <c r="P80" s="86"/>
      <c r="Q80" s="14"/>
      <c r="R80" s="33"/>
    </row>
    <row r="81" spans="1:18" ht="12" customHeight="1">
      <c r="A81" s="15"/>
      <c r="B81" s="15" t="s">
        <v>41</v>
      </c>
      <c r="C81" s="1"/>
      <c r="D81" s="1"/>
      <c r="E81" s="83"/>
      <c r="F81" s="83"/>
      <c r="G81" s="83"/>
      <c r="H81" s="83"/>
      <c r="I81" s="82"/>
      <c r="J81" s="85"/>
      <c r="K81" s="127">
        <v>350</v>
      </c>
      <c r="L81" s="83"/>
      <c r="M81" s="83" t="e">
        <f>'Year 1'!R46+'Year 2'!O68+'Year 3'!O68+'Year 4'!O68+'Year 5'!O68</f>
        <v>#REF!</v>
      </c>
      <c r="N81" s="83"/>
      <c r="O81" s="78"/>
      <c r="P81" s="86"/>
      <c r="Q81" s="1"/>
      <c r="R81" s="1"/>
    </row>
    <row r="82" spans="1:18" ht="12" customHeight="1">
      <c r="A82" s="15"/>
      <c r="B82" s="15" t="s">
        <v>96</v>
      </c>
      <c r="C82" s="1"/>
      <c r="D82" s="1"/>
      <c r="E82" s="83"/>
      <c r="F82" s="83"/>
      <c r="G82" s="83"/>
      <c r="H82" s="83"/>
      <c r="I82" s="82"/>
      <c r="J82" s="85"/>
      <c r="K82" s="127">
        <v>60</v>
      </c>
      <c r="L82" s="83"/>
      <c r="M82" s="83" t="e">
        <f>'Year 1'!#REF!+'Year 2'!O69+'Year 3'!O69+'Year 4'!O69+'Year 5'!O69</f>
        <v>#REF!</v>
      </c>
      <c r="N82" s="83"/>
      <c r="O82" s="78"/>
      <c r="P82" s="86"/>
      <c r="Q82" s="1"/>
      <c r="R82" s="1"/>
    </row>
    <row r="83" spans="1:18" ht="12" customHeight="1">
      <c r="A83" s="15"/>
      <c r="B83" s="15"/>
      <c r="C83" s="1"/>
      <c r="D83" s="1"/>
      <c r="E83" s="83"/>
      <c r="F83" s="83"/>
      <c r="G83" s="83"/>
      <c r="H83" s="83"/>
      <c r="I83" s="82"/>
      <c r="J83" s="85"/>
      <c r="K83" s="127">
        <v>50</v>
      </c>
      <c r="L83" s="83"/>
      <c r="M83" s="106"/>
      <c r="N83" s="83"/>
      <c r="O83" s="78"/>
      <c r="P83" s="86"/>
      <c r="Q83" s="1"/>
      <c r="R83" s="1"/>
    </row>
    <row r="84" spans="1:18" ht="12" customHeight="1">
      <c r="A84" s="15"/>
      <c r="B84" s="15" t="s">
        <v>97</v>
      </c>
      <c r="C84" s="1"/>
      <c r="D84" s="1"/>
      <c r="E84" s="78"/>
      <c r="F84" s="78"/>
      <c r="G84" s="78"/>
      <c r="H84" s="78"/>
      <c r="I84" s="84"/>
      <c r="J84" s="87"/>
      <c r="K84" s="78"/>
      <c r="L84" s="78"/>
      <c r="M84" s="88"/>
      <c r="N84" s="88"/>
      <c r="O84" s="78"/>
      <c r="P84" s="86" t="e">
        <f>M81+M82</f>
        <v>#REF!</v>
      </c>
      <c r="Q84" s="1"/>
      <c r="R84" s="1"/>
    </row>
    <row r="85" spans="1:18" ht="12" customHeight="1">
      <c r="A85" s="56" t="s">
        <v>43</v>
      </c>
      <c r="B85" s="57"/>
      <c r="C85" s="57"/>
      <c r="D85" s="57"/>
      <c r="E85" s="83"/>
      <c r="F85" s="83"/>
      <c r="G85" s="83"/>
      <c r="H85" s="83"/>
      <c r="I85" s="83"/>
      <c r="J85" s="83"/>
      <c r="K85" s="85"/>
      <c r="L85" s="85"/>
      <c r="M85" s="83"/>
      <c r="N85" s="83"/>
      <c r="O85" s="83"/>
      <c r="P85" s="78"/>
      <c r="Q85" s="58"/>
      <c r="R85" s="1"/>
    </row>
    <row r="86" spans="1:18" ht="12" customHeight="1">
      <c r="A86" s="59"/>
      <c r="B86" s="57"/>
      <c r="C86" s="57" t="s">
        <v>44</v>
      </c>
      <c r="D86" s="57"/>
      <c r="E86" s="83"/>
      <c r="F86" s="83"/>
      <c r="G86" s="83"/>
      <c r="H86" s="83"/>
      <c r="I86" s="83"/>
      <c r="J86" s="83"/>
      <c r="K86" s="78"/>
      <c r="L86" s="78"/>
      <c r="M86" s="78"/>
      <c r="N86" s="78"/>
      <c r="O86" s="78">
        <f>'Year 1'!R48+'Year 2'!O73+'Year 3'!O73+'Year 4'!O73+'Year 5'!O73</f>
        <v>0</v>
      </c>
      <c r="P86" s="86"/>
      <c r="Q86" s="1"/>
      <c r="R86" s="1"/>
    </row>
    <row r="87" spans="1:18" ht="12" customHeight="1">
      <c r="A87" s="59"/>
      <c r="B87" s="57"/>
      <c r="C87" s="57" t="s">
        <v>45</v>
      </c>
      <c r="D87" s="57"/>
      <c r="E87" s="83"/>
      <c r="F87" s="83"/>
      <c r="G87" s="83"/>
      <c r="H87" s="83"/>
      <c r="I87" s="83"/>
      <c r="J87" s="83"/>
      <c r="K87" s="78"/>
      <c r="L87" s="78"/>
      <c r="M87" s="78"/>
      <c r="N87" s="78"/>
      <c r="O87" s="78">
        <f>'Year 1'!R49+'Year 2'!O74+'Year 3'!O74+'Year 4'!O74+'Year 5'!O74</f>
        <v>0</v>
      </c>
      <c r="P87" s="86"/>
      <c r="Q87" s="1"/>
      <c r="R87" s="1"/>
    </row>
    <row r="88" spans="1:18" ht="12" customHeight="1">
      <c r="A88" s="59"/>
      <c r="B88" s="57"/>
      <c r="C88" s="57" t="s">
        <v>46</v>
      </c>
      <c r="D88" s="57"/>
      <c r="E88" s="83"/>
      <c r="F88" s="83"/>
      <c r="G88" s="83"/>
      <c r="H88" s="83"/>
      <c r="I88" s="83"/>
      <c r="J88" s="83"/>
      <c r="K88" s="78"/>
      <c r="L88" s="78"/>
      <c r="M88" s="78"/>
      <c r="N88" s="78"/>
      <c r="O88" s="78">
        <f>'Year 1'!R50+'Year 2'!O75+'Year 3'!O75+'Year 4'!O75+'Year 5'!O75</f>
        <v>0</v>
      </c>
      <c r="P88" s="86"/>
      <c r="Q88" s="1"/>
      <c r="R88" s="33"/>
    </row>
    <row r="89" spans="1:18" ht="12" customHeight="1">
      <c r="A89" s="59"/>
      <c r="B89" s="57"/>
      <c r="C89" s="57" t="s">
        <v>47</v>
      </c>
      <c r="D89" s="57"/>
      <c r="E89" s="83"/>
      <c r="F89" s="83"/>
      <c r="G89" s="83"/>
      <c r="H89" s="83"/>
      <c r="I89" s="83"/>
      <c r="J89" s="83"/>
      <c r="K89" s="78"/>
      <c r="L89" s="78"/>
      <c r="M89" s="78"/>
      <c r="N89" s="78"/>
      <c r="O89" s="78">
        <f>'Year 1'!R51+'Year 2'!O76+'Year 3'!O76+'Year 4'!O76+'Year 5'!O76</f>
        <v>0</v>
      </c>
      <c r="P89" s="86"/>
      <c r="Q89" s="1"/>
      <c r="R89" s="10"/>
    </row>
    <row r="90" spans="1:18" ht="4.5" customHeight="1">
      <c r="A90" s="59"/>
      <c r="B90" s="57"/>
      <c r="C90" s="57"/>
      <c r="D90" s="57"/>
      <c r="E90" s="83"/>
      <c r="F90" s="83"/>
      <c r="G90" s="83"/>
      <c r="H90" s="83"/>
      <c r="I90" s="83"/>
      <c r="J90" s="83"/>
      <c r="K90" s="78"/>
      <c r="L90" s="78"/>
      <c r="M90" s="78"/>
      <c r="N90" s="78"/>
      <c r="O90" s="105"/>
      <c r="P90" s="86"/>
      <c r="Q90" s="1"/>
      <c r="R90" s="10"/>
    </row>
    <row r="91" spans="1:18" ht="12" customHeight="1">
      <c r="A91" s="59"/>
      <c r="B91" s="254">
        <f>'Year 1'!E52+'Year 2'!B78+'Year 3'!B78+'Year 4'!B78+'Year 5'!B78</f>
        <v>0</v>
      </c>
      <c r="C91" s="57" t="s">
        <v>48</v>
      </c>
      <c r="D91" s="57"/>
      <c r="E91" s="83"/>
      <c r="F91" s="83"/>
      <c r="G91" s="83"/>
      <c r="H91" s="83"/>
      <c r="I91" s="83"/>
      <c r="J91" s="83"/>
      <c r="K91" s="78"/>
      <c r="L91" s="78"/>
      <c r="M91" s="78"/>
      <c r="N91" s="78"/>
      <c r="O91" s="78"/>
      <c r="P91" s="86"/>
      <c r="Q91" s="1"/>
      <c r="R91" s="10"/>
    </row>
    <row r="92" spans="1:18" ht="12" customHeight="1">
      <c r="A92" s="60"/>
      <c r="B92" s="61" t="s">
        <v>49</v>
      </c>
      <c r="C92" s="62"/>
      <c r="D92" s="62"/>
      <c r="E92" s="94"/>
      <c r="F92" s="94"/>
      <c r="G92" s="94"/>
      <c r="H92" s="94"/>
      <c r="I92" s="94"/>
      <c r="J92" s="94"/>
      <c r="K92" s="94"/>
      <c r="L92" s="94"/>
      <c r="M92" s="94"/>
      <c r="N92" s="94"/>
      <c r="O92" s="96"/>
      <c r="P92" s="86">
        <f>SUM(O86:O89)</f>
        <v>0</v>
      </c>
      <c r="Q92" s="1"/>
      <c r="R92" s="10"/>
    </row>
    <row r="93" spans="1:18" ht="12" customHeight="1">
      <c r="A93" s="4" t="s">
        <v>50</v>
      </c>
      <c r="B93" s="10"/>
      <c r="C93" s="5"/>
      <c r="D93" s="5"/>
      <c r="E93" s="97"/>
      <c r="F93" s="97"/>
      <c r="G93" s="97"/>
      <c r="H93" s="97"/>
      <c r="I93" s="98"/>
      <c r="J93" s="98"/>
      <c r="K93" s="97"/>
      <c r="L93" s="97"/>
      <c r="M93" s="99"/>
      <c r="N93" s="99"/>
      <c r="O93" s="99"/>
      <c r="P93" s="100"/>
      <c r="Q93" s="10"/>
      <c r="R93" s="10"/>
    </row>
    <row r="94" spans="1:18" ht="12" customHeight="1">
      <c r="A94" s="15"/>
      <c r="B94" s="1" t="str">
        <f>'Year 5'!B81</f>
        <v>Research materials &amp; supplies</v>
      </c>
      <c r="C94" s="1"/>
      <c r="D94" s="1"/>
      <c r="E94" s="83"/>
      <c r="F94" s="83"/>
      <c r="G94" s="83"/>
      <c r="H94" s="83"/>
      <c r="I94" s="85"/>
      <c r="J94" s="85"/>
      <c r="K94" s="88"/>
      <c r="L94" s="88"/>
      <c r="M94" s="83"/>
      <c r="N94" s="83"/>
      <c r="O94" s="88">
        <f>'Year 1'!R55+'Year 2'!O81+'Year 3'!O81+'Year 4'!O81+'Year 5'!O81</f>
        <v>0</v>
      </c>
      <c r="P94" s="86"/>
      <c r="Q94" s="20"/>
      <c r="R94" s="1"/>
    </row>
    <row r="95" spans="1:18" ht="12" customHeight="1">
      <c r="A95" s="15"/>
      <c r="B95" s="1" t="str">
        <f>'Year 5'!B82</f>
        <v>Publications (copying and distribution of research results)</v>
      </c>
      <c r="C95" s="1"/>
      <c r="D95" s="1"/>
      <c r="E95" s="83"/>
      <c r="F95" s="83"/>
      <c r="G95" s="83"/>
      <c r="H95" s="83"/>
      <c r="I95" s="85"/>
      <c r="J95" s="85"/>
      <c r="K95" s="88"/>
      <c r="L95" s="88"/>
      <c r="M95" s="83"/>
      <c r="N95" s="83"/>
      <c r="O95" s="88">
        <f>'Year 1'!R56+'Year 2'!O82+'Year 3'!O82+'Year 4'!O82+'Year 5'!O82</f>
        <v>0</v>
      </c>
      <c r="P95" s="86"/>
      <c r="Q95" s="52"/>
      <c r="R95" s="1"/>
    </row>
    <row r="96" spans="1:18" ht="12" customHeight="1">
      <c r="A96" s="15"/>
      <c r="B96" s="1" t="str">
        <f>'Year 5'!B83</f>
        <v>Consultant Services</v>
      </c>
      <c r="C96" s="1"/>
      <c r="D96" s="1"/>
      <c r="E96" s="83"/>
      <c r="F96" s="83"/>
      <c r="G96" s="83"/>
      <c r="H96" s="83"/>
      <c r="I96" s="85"/>
      <c r="J96" s="85"/>
      <c r="K96" s="88"/>
      <c r="L96" s="88"/>
      <c r="M96" s="83"/>
      <c r="N96" s="83"/>
      <c r="O96" s="88">
        <f>'Year 1'!R57+'Year 2'!O83+'Year 3'!O83+'Year 4'!O83+'Year 5'!O83</f>
        <v>0</v>
      </c>
      <c r="P96" s="86"/>
      <c r="Q96" s="2"/>
      <c r="R96" s="1"/>
    </row>
    <row r="97" spans="1:18" ht="12" customHeight="1">
      <c r="A97" s="15"/>
      <c r="B97" s="1" t="str">
        <f>'Year 5'!B84</f>
        <v>Computer Services</v>
      </c>
      <c r="C97" s="1"/>
      <c r="D97" s="1"/>
      <c r="E97" s="83"/>
      <c r="F97" s="83"/>
      <c r="G97" s="83"/>
      <c r="H97" s="83"/>
      <c r="I97" s="85"/>
      <c r="J97" s="85"/>
      <c r="K97" s="88"/>
      <c r="L97" s="88"/>
      <c r="M97" s="83"/>
      <c r="N97" s="83"/>
      <c r="O97" s="88">
        <f>'Year 1'!R58+'Year 2'!O84+'Year 3'!O84+'Year 4'!O84+'Year 5'!O84</f>
        <v>0</v>
      </c>
      <c r="P97" s="86"/>
      <c r="Q97" s="2"/>
      <c r="R97" s="1"/>
    </row>
    <row r="98" spans="1:18" ht="12" customHeight="1">
      <c r="A98" s="15"/>
      <c r="B98" s="1" t="str">
        <f>'Year 5'!B85</f>
        <v>Subaward #1</v>
      </c>
      <c r="C98" s="1"/>
      <c r="D98" s="1"/>
      <c r="E98" s="83"/>
      <c r="F98" s="83"/>
      <c r="G98" s="83"/>
      <c r="H98" s="83"/>
      <c r="I98" s="85"/>
      <c r="J98" s="85"/>
      <c r="K98" s="88"/>
      <c r="L98" s="88"/>
      <c r="M98" s="83"/>
      <c r="N98" s="83"/>
      <c r="O98" s="88">
        <f>'Year 1'!R59+'Year 2'!O85+'Year 3'!O85+'Year 4'!O85+'Year 5'!O85</f>
        <v>0</v>
      </c>
      <c r="P98" s="86"/>
      <c r="Q98" s="2"/>
      <c r="R98" s="1"/>
    </row>
    <row r="99" spans="1:18" ht="12" customHeight="1">
      <c r="A99" s="15"/>
      <c r="B99" s="1" t="str">
        <f>'Year 5'!B86</f>
        <v>Subaward #2</v>
      </c>
      <c r="C99" s="1"/>
      <c r="D99" s="1"/>
      <c r="E99" s="83"/>
      <c r="F99" s="83"/>
      <c r="G99" s="83"/>
      <c r="H99" s="83"/>
      <c r="I99" s="85"/>
      <c r="J99" s="85"/>
      <c r="K99" s="88"/>
      <c r="L99" s="88"/>
      <c r="M99" s="83"/>
      <c r="N99" s="83"/>
      <c r="O99" s="88">
        <f>'Year 1'!R60+'Year 2'!O86+'Year 3'!O86+'Year 4'!O86+'Year 5'!O86</f>
        <v>0</v>
      </c>
      <c r="P99" s="86"/>
      <c r="Q99" s="2"/>
      <c r="R99" s="1"/>
    </row>
    <row r="100" spans="1:18" ht="12" customHeight="1">
      <c r="A100" s="15"/>
      <c r="B100" s="1" t="str">
        <f>'Year 5'!B87</f>
        <v xml:space="preserve">Subaward #3 </v>
      </c>
      <c r="C100" s="1"/>
      <c r="D100" s="1"/>
      <c r="E100" s="83"/>
      <c r="F100" s="83"/>
      <c r="G100" s="83"/>
      <c r="H100" s="83"/>
      <c r="I100" s="85"/>
      <c r="J100" s="85"/>
      <c r="K100" s="88"/>
      <c r="L100" s="88"/>
      <c r="M100" s="83"/>
      <c r="N100" s="83"/>
      <c r="O100" s="88">
        <f>'Year 1'!R61+'Year 2'!O87+'Year 3'!O87+'Year 4'!O87+'Year 5'!O87</f>
        <v>0</v>
      </c>
      <c r="P100" s="86"/>
      <c r="Q100" s="2"/>
      <c r="R100" s="1"/>
    </row>
    <row r="101" spans="1:18" ht="12" customHeight="1">
      <c r="A101" s="15"/>
      <c r="B101" s="1" t="s">
        <v>58</v>
      </c>
      <c r="C101" s="1"/>
      <c r="D101" s="1"/>
      <c r="E101" s="1"/>
      <c r="F101" s="1"/>
      <c r="G101" s="1"/>
      <c r="H101" s="1"/>
      <c r="I101" s="1"/>
      <c r="J101" s="45"/>
      <c r="K101" s="2"/>
      <c r="L101" s="2"/>
      <c r="M101" s="12"/>
      <c r="N101" s="12"/>
      <c r="O101" s="27"/>
      <c r="P101" s="13"/>
      <c r="Q101" s="2"/>
      <c r="R101" s="1"/>
    </row>
    <row r="102" spans="1:18" ht="12" hidden="1" customHeight="1">
      <c r="A102" s="317" t="s">
        <v>98</v>
      </c>
      <c r="B102" s="15"/>
      <c r="C102" s="15"/>
      <c r="D102" s="15"/>
      <c r="E102" s="318"/>
      <c r="F102" s="318"/>
      <c r="G102" s="318"/>
      <c r="H102" s="318"/>
      <c r="I102" s="319"/>
      <c r="J102" s="45"/>
      <c r="K102" s="2"/>
      <c r="L102" s="2"/>
      <c r="M102" s="12"/>
      <c r="N102" s="12"/>
      <c r="O102" s="27"/>
      <c r="P102" s="13"/>
      <c r="Q102" s="2">
        <f>Q101*0.535</f>
        <v>0</v>
      </c>
      <c r="R102" s="1"/>
    </row>
    <row r="103" spans="1:18" ht="12" hidden="1" customHeight="1">
      <c r="A103" s="15"/>
      <c r="B103" s="1"/>
      <c r="C103" s="1"/>
      <c r="D103" s="1"/>
      <c r="E103" s="63"/>
      <c r="F103" s="63"/>
      <c r="G103" s="63"/>
      <c r="H103" s="63"/>
      <c r="I103" s="64"/>
      <c r="J103" s="64"/>
      <c r="K103" s="2"/>
      <c r="L103" s="2"/>
      <c r="M103" s="1"/>
      <c r="N103" s="1"/>
      <c r="O103" s="27"/>
      <c r="P103" s="13"/>
      <c r="Q103" s="2"/>
      <c r="R103" s="1"/>
    </row>
    <row r="104" spans="1:18">
      <c r="A104" s="15"/>
      <c r="B104" s="1"/>
      <c r="C104" s="65" t="str">
        <f>"Total Tuition " &amp; ('Year 1'!H23+'Year 2'!E39+'Year 3'!E39+'Year 4'!E39+'Year 5'!E39) &amp;" GRA(s)"</f>
        <v>Total Tuition 0 GRA(s)</v>
      </c>
      <c r="D104" s="65"/>
      <c r="E104" s="82"/>
      <c r="F104" s="82"/>
      <c r="G104" s="82"/>
      <c r="H104" s="82"/>
      <c r="I104" s="82"/>
      <c r="J104" s="82"/>
      <c r="K104" s="88"/>
      <c r="L104" s="88"/>
      <c r="M104" s="83">
        <f>'Year 1'!P65+'Year 2'!M91+'Year 3'!M91+'Year 4'!M91+'Year 5'!M91</f>
        <v>0</v>
      </c>
      <c r="N104" s="83"/>
      <c r="O104" s="88"/>
      <c r="P104" s="86"/>
      <c r="Q104" s="88"/>
      <c r="R104" s="1"/>
    </row>
    <row r="105" spans="1:18" ht="12" customHeight="1">
      <c r="A105" s="15"/>
      <c r="B105" s="1"/>
      <c r="C105" s="43" t="str">
        <f>'Year 5'!C92</f>
        <v>Other</v>
      </c>
      <c r="D105" s="65"/>
      <c r="E105" s="82"/>
      <c r="F105" s="82"/>
      <c r="G105" s="82"/>
      <c r="H105" s="82"/>
      <c r="I105" s="82"/>
      <c r="J105" s="82"/>
      <c r="K105" s="88"/>
      <c r="L105" s="88"/>
      <c r="M105" s="83">
        <f>'Year 1'!P66+'Year 2'!M92+'Year 3'!M92+'Year 4'!M92+'Year 5'!M92</f>
        <v>0</v>
      </c>
      <c r="N105" s="83"/>
      <c r="O105" s="88"/>
      <c r="P105" s="86"/>
      <c r="Q105" s="88"/>
      <c r="R105" s="1"/>
    </row>
    <row r="106" spans="1:18" ht="12" customHeight="1">
      <c r="A106" s="15"/>
      <c r="B106" s="1"/>
      <c r="C106" s="43" t="str">
        <f>'Year 5'!C93</f>
        <v>Other</v>
      </c>
      <c r="D106" s="65"/>
      <c r="E106" s="82"/>
      <c r="F106" s="82"/>
      <c r="G106" s="82"/>
      <c r="H106" s="82"/>
      <c r="I106" s="82"/>
      <c r="J106" s="82"/>
      <c r="K106" s="88"/>
      <c r="L106" s="88"/>
      <c r="M106" s="83">
        <f>'Year 1'!P67+'Year 2'!M93+'Year 3'!M93+'Year 4'!M93+'Year 5'!M93</f>
        <v>0</v>
      </c>
      <c r="N106" s="83"/>
      <c r="O106" s="88"/>
      <c r="P106" s="86"/>
      <c r="Q106" s="88"/>
      <c r="R106" s="1"/>
    </row>
    <row r="107" spans="1:18" ht="12" customHeight="1">
      <c r="A107" s="15"/>
      <c r="B107" s="1"/>
      <c r="C107" s="1" t="str">
        <f>'Year 5'!C94</f>
        <v>Communications (long distance, fax, postage)</v>
      </c>
      <c r="D107" s="1"/>
      <c r="E107" s="83"/>
      <c r="F107" s="83"/>
      <c r="G107" s="83"/>
      <c r="H107" s="83"/>
      <c r="I107" s="85"/>
      <c r="J107" s="85"/>
      <c r="K107" s="88"/>
      <c r="L107" s="88"/>
      <c r="M107" s="83">
        <f>'Year 1'!P68+'Year 2'!M94+'Year 3'!M94+'Year 4'!M94+'Year 5'!M94</f>
        <v>0</v>
      </c>
      <c r="N107" s="83"/>
      <c r="O107" s="88"/>
      <c r="P107" s="86"/>
      <c r="Q107" s="88"/>
      <c r="R107" s="1"/>
    </row>
    <row r="108" spans="1:18" ht="12" customHeight="1">
      <c r="A108" s="15"/>
      <c r="B108" s="1"/>
      <c r="C108" s="1" t="str">
        <f>'Year 5'!C95</f>
        <v>Computer networking and maintenance costs</v>
      </c>
      <c r="D108" s="1"/>
      <c r="E108" s="83"/>
      <c r="F108" s="83"/>
      <c r="G108" s="83"/>
      <c r="H108" s="83"/>
      <c r="I108" s="85"/>
      <c r="J108" s="85"/>
      <c r="K108" s="88"/>
      <c r="L108" s="88"/>
      <c r="M108" s="101">
        <f>'Year 1'!P69+'Year 2'!M95+'Year 3'!M95+'Year 4'!M95+'Year 5'!M95</f>
        <v>0</v>
      </c>
      <c r="N108" s="101"/>
      <c r="O108" s="88"/>
      <c r="P108" s="86"/>
      <c r="Q108" s="102"/>
      <c r="R108" s="1"/>
    </row>
    <row r="109" spans="1:18" ht="4.5" customHeight="1">
      <c r="A109" s="15"/>
      <c r="B109" s="1"/>
      <c r="C109" s="1"/>
      <c r="D109" s="1"/>
      <c r="E109" s="83"/>
      <c r="F109" s="83"/>
      <c r="G109" s="83"/>
      <c r="H109" s="83"/>
      <c r="I109" s="85"/>
      <c r="J109" s="85"/>
      <c r="K109" s="88"/>
      <c r="L109" s="88"/>
      <c r="M109" s="107"/>
      <c r="N109" s="101"/>
      <c r="O109" s="88"/>
      <c r="P109" s="86"/>
      <c r="Q109" s="102"/>
      <c r="R109" s="1"/>
    </row>
    <row r="110" spans="1:18" ht="12" customHeight="1">
      <c r="A110" s="15"/>
      <c r="B110" s="1"/>
      <c r="C110" s="1" t="s">
        <v>65</v>
      </c>
      <c r="D110" s="1"/>
      <c r="E110" s="83"/>
      <c r="F110" s="83"/>
      <c r="G110" s="83"/>
      <c r="H110" s="83"/>
      <c r="I110" s="85"/>
      <c r="J110" s="85"/>
      <c r="K110" s="88"/>
      <c r="L110" s="88"/>
      <c r="M110" s="83"/>
      <c r="N110" s="83"/>
      <c r="O110" s="78">
        <f>SUM(M104:M108)</f>
        <v>0</v>
      </c>
      <c r="P110" s="86"/>
      <c r="Q110" s="102"/>
      <c r="R110" s="1"/>
    </row>
    <row r="111" spans="1:18" ht="4.5" customHeight="1">
      <c r="A111" s="15"/>
      <c r="B111" s="1"/>
      <c r="C111" s="1"/>
      <c r="D111" s="1"/>
      <c r="E111" s="83"/>
      <c r="F111" s="83"/>
      <c r="G111" s="83"/>
      <c r="H111" s="83"/>
      <c r="I111" s="85"/>
      <c r="J111" s="85"/>
      <c r="K111" s="88"/>
      <c r="L111" s="88"/>
      <c r="M111" s="83"/>
      <c r="N111" s="83"/>
      <c r="O111" s="105"/>
      <c r="P111" s="86"/>
      <c r="Q111" s="102"/>
      <c r="R111" s="1"/>
    </row>
    <row r="112" spans="1:18" ht="12" customHeight="1">
      <c r="A112" s="32"/>
      <c r="B112" s="33" t="s">
        <v>66</v>
      </c>
      <c r="C112" s="33"/>
      <c r="D112" s="33"/>
      <c r="E112" s="94"/>
      <c r="F112" s="94"/>
      <c r="G112" s="94"/>
      <c r="H112" s="94"/>
      <c r="I112" s="95"/>
      <c r="J112" s="95"/>
      <c r="K112" s="94"/>
      <c r="L112" s="94"/>
      <c r="M112" s="94"/>
      <c r="N112" s="94"/>
      <c r="O112" s="96"/>
      <c r="P112" s="104">
        <f>SUM(O94:O110)</f>
        <v>0</v>
      </c>
      <c r="Q112" s="102"/>
      <c r="R112" s="73" t="s">
        <v>99</v>
      </c>
    </row>
    <row r="113" spans="1:18" ht="19.5" customHeight="1">
      <c r="A113" s="4" t="s">
        <v>67</v>
      </c>
      <c r="B113" s="10"/>
      <c r="C113" s="5"/>
      <c r="D113" s="5"/>
      <c r="E113" s="97"/>
      <c r="F113" s="97"/>
      <c r="G113" s="97"/>
      <c r="H113" s="97"/>
      <c r="I113" s="98"/>
      <c r="J113" s="98"/>
      <c r="K113" s="97"/>
      <c r="L113" s="97"/>
      <c r="M113" s="99"/>
      <c r="N113" s="99"/>
      <c r="O113" s="99"/>
      <c r="P113" s="100" t="e">
        <f>'Year 1'!T73+'Year 2'!Q100+'Year 3'!Q100+'Year 4'!Q100+'Year 5'!Q100</f>
        <v>#REF!</v>
      </c>
      <c r="Q113" s="88"/>
      <c r="R113" s="249" t="e">
        <f>ROUND(P59+P64+P84+P92+P112,0)</f>
        <v>#REF!</v>
      </c>
    </row>
    <row r="114" spans="1:18" ht="19.5" customHeight="1">
      <c r="A114" s="4" t="s">
        <v>68</v>
      </c>
      <c r="B114" s="10"/>
      <c r="C114" s="5"/>
      <c r="D114" s="5"/>
      <c r="E114" s="97"/>
      <c r="F114" s="97"/>
      <c r="G114" s="97"/>
      <c r="H114" s="97"/>
      <c r="I114" s="98"/>
      <c r="J114" s="98"/>
      <c r="K114" s="97"/>
      <c r="L114" s="97"/>
      <c r="M114" s="99"/>
      <c r="N114" s="99"/>
      <c r="O114" s="99"/>
      <c r="P114" s="100" t="e">
        <f>'Year 1'!T74+'Year 2'!Q101+'Year 3'!Q101+'Year 4'!Q101+'Year 5'!Q101</f>
        <v>#REF!</v>
      </c>
      <c r="Q114" s="88"/>
      <c r="R114" s="249" t="e">
        <f>ROUND((P59+P84+SUM(O94:O97)+(O110-M104)+IF(O98&lt;=25000,O98)+IF(O98&gt;25000,25000)+IF(O99&lt;=25000,O99)+IF(O99&gt;25000,25000)+IF(O100&lt;=25000,O100)+IF(O100&gt;25000,25000)),0)</f>
        <v>#REF!</v>
      </c>
    </row>
    <row r="115" spans="1:18" ht="19.5" customHeight="1">
      <c r="A115" s="320" t="s">
        <v>100</v>
      </c>
      <c r="B115" s="49"/>
      <c r="C115" s="49"/>
      <c r="D115" s="49"/>
      <c r="E115" s="321"/>
      <c r="F115" s="321"/>
      <c r="G115" s="321"/>
      <c r="H115" s="321"/>
      <c r="I115" s="322"/>
      <c r="J115" s="322"/>
      <c r="K115" s="321"/>
      <c r="L115" s="321"/>
      <c r="M115" s="323"/>
      <c r="N115" s="83"/>
      <c r="O115" s="83"/>
      <c r="P115" s="104" t="e">
        <f>'Year 1'!T75+'Year 2'!Q102+'Year 3'!Q102+'Year 4'!Q102+'Year 5'!Q102</f>
        <v>#REF!</v>
      </c>
      <c r="Q115" s="88"/>
      <c r="R115" s="249" t="e">
        <f>ROUND((R114*0.53),0)</f>
        <v>#REF!</v>
      </c>
    </row>
    <row r="116" spans="1:18" ht="19.5" customHeight="1" thickBot="1">
      <c r="A116" s="4" t="s">
        <v>101</v>
      </c>
      <c r="B116" s="10"/>
      <c r="C116" s="10"/>
      <c r="D116" s="10"/>
      <c r="E116" s="103"/>
      <c r="F116" s="103"/>
      <c r="G116" s="103"/>
      <c r="H116" s="103"/>
      <c r="I116" s="87"/>
      <c r="J116" s="87"/>
      <c r="K116" s="103"/>
      <c r="L116" s="103"/>
      <c r="M116" s="83"/>
      <c r="N116" s="83"/>
      <c r="O116" s="83"/>
      <c r="P116" s="248" t="e">
        <f>P113+P115</f>
        <v>#REF!</v>
      </c>
      <c r="Q116" s="88"/>
      <c r="R116" s="248" t="e">
        <f>ROUND((R113+R115),0)</f>
        <v>#REF!</v>
      </c>
    </row>
    <row r="117" spans="1:18" ht="16.5" thickTop="1">
      <c r="A117" s="1"/>
      <c r="B117" s="1"/>
      <c r="C117" s="1"/>
      <c r="D117" s="1"/>
      <c r="E117" s="1"/>
      <c r="F117" s="54"/>
      <c r="G117" s="1"/>
      <c r="H117" s="1"/>
      <c r="I117" s="1"/>
      <c r="J117" s="1"/>
      <c r="K117" s="1"/>
      <c r="L117" s="1"/>
      <c r="M117" s="1"/>
      <c r="N117" s="1"/>
      <c r="O117" s="1"/>
      <c r="P117" s="1"/>
      <c r="Q117" s="1"/>
      <c r="R117" s="1"/>
    </row>
    <row r="118" spans="1:18">
      <c r="A118" s="434" t="e">
        <f>IF($E$26&gt;=1,'Year 1'!$AD$63," ")</f>
        <v>#REF!</v>
      </c>
      <c r="B118" s="434"/>
      <c r="C118" s="434"/>
      <c r="D118" s="434"/>
      <c r="E118" s="434"/>
      <c r="F118" s="434"/>
      <c r="G118" s="434"/>
      <c r="H118" s="434"/>
      <c r="I118" s="434"/>
      <c r="J118" s="434"/>
      <c r="K118" s="434"/>
      <c r="L118" s="434"/>
      <c r="M118" s="434"/>
      <c r="N118" s="434"/>
      <c r="O118" s="434"/>
      <c r="P118" s="434"/>
      <c r="Q118" s="1"/>
      <c r="R118" s="1"/>
    </row>
    <row r="119" spans="1:18">
      <c r="A119" s="434"/>
      <c r="B119" s="434"/>
      <c r="C119" s="434"/>
      <c r="D119" s="434"/>
      <c r="E119" s="434"/>
      <c r="F119" s="434"/>
      <c r="G119" s="434"/>
      <c r="H119" s="434"/>
      <c r="I119" s="434"/>
      <c r="J119" s="434"/>
      <c r="K119" s="434"/>
      <c r="L119" s="434"/>
      <c r="M119" s="434"/>
      <c r="N119" s="434"/>
      <c r="O119" s="434"/>
      <c r="P119" s="434"/>
      <c r="Q119" s="1"/>
      <c r="R119" s="1"/>
    </row>
    <row r="120" spans="1:18">
      <c r="A120" s="434"/>
      <c r="B120" s="434"/>
      <c r="C120" s="434"/>
      <c r="D120" s="434"/>
      <c r="E120" s="434"/>
      <c r="F120" s="434"/>
      <c r="G120" s="434"/>
      <c r="H120" s="434"/>
      <c r="I120" s="434"/>
      <c r="J120" s="434"/>
      <c r="K120" s="434"/>
      <c r="L120" s="434"/>
      <c r="M120" s="434"/>
      <c r="N120" s="434"/>
      <c r="O120" s="434"/>
      <c r="P120" s="434"/>
      <c r="Q120" s="1"/>
      <c r="R120" s="1"/>
    </row>
    <row r="121" spans="1:18">
      <c r="A121" s="1"/>
      <c r="B121" s="1"/>
      <c r="C121" s="1"/>
      <c r="D121" s="1"/>
      <c r="E121" s="1"/>
      <c r="F121" s="54"/>
      <c r="G121" s="1"/>
      <c r="H121" s="1"/>
      <c r="I121" s="1"/>
      <c r="J121" s="1"/>
      <c r="K121" s="1"/>
      <c r="L121" s="1"/>
      <c r="M121" s="1"/>
      <c r="N121" s="1"/>
      <c r="O121" s="1"/>
      <c r="P121" s="1"/>
      <c r="Q121" s="1"/>
      <c r="R121" s="1"/>
    </row>
    <row r="122" spans="1:18">
      <c r="A122" s="1"/>
      <c r="B122" s="1"/>
      <c r="C122" s="1"/>
      <c r="D122" s="1"/>
      <c r="E122" s="1"/>
      <c r="F122" s="54"/>
      <c r="G122" s="1"/>
      <c r="H122" s="1"/>
      <c r="I122" s="1"/>
      <c r="J122" s="1"/>
      <c r="K122" s="1"/>
      <c r="L122" s="1"/>
      <c r="M122" s="1"/>
      <c r="N122" s="1"/>
      <c r="O122" s="1"/>
      <c r="P122" s="1"/>
      <c r="Q122" s="1"/>
      <c r="R122" s="1"/>
    </row>
    <row r="123" spans="1:18">
      <c r="A123" s="1"/>
      <c r="B123" s="1"/>
      <c r="C123" s="1"/>
      <c r="D123" s="1"/>
      <c r="E123" s="1"/>
      <c r="F123" s="54"/>
      <c r="G123" s="1"/>
      <c r="H123" s="1"/>
      <c r="I123" s="1"/>
      <c r="J123" s="1"/>
      <c r="K123" s="1"/>
      <c r="L123" s="1"/>
      <c r="M123" s="1"/>
      <c r="N123" s="1"/>
      <c r="O123" s="1"/>
      <c r="P123" s="1"/>
      <c r="Q123" s="1"/>
      <c r="R123" s="1"/>
    </row>
  </sheetData>
  <mergeCells count="4">
    <mergeCell ref="A1:P1"/>
    <mergeCell ref="A2:P2"/>
    <mergeCell ref="Q3:Q4"/>
    <mergeCell ref="A118:P120"/>
  </mergeCells>
  <pageMargins left="0.7" right="0.7" top="0.75" bottom="0.75" header="0.3" footer="0.3"/>
  <pageSetup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C200"/>
  <sheetViews>
    <sheetView zoomScale="150" zoomScaleNormal="150" workbookViewId="0">
      <pane ySplit="2" topLeftCell="A15" activePane="bottomLeft" state="frozen"/>
      <selection activeCell="L32" sqref="L32"/>
      <selection pane="bottomLeft" activeCell="L33" sqref="L33"/>
    </sheetView>
  </sheetViews>
  <sheetFormatPr defaultColWidth="9.5" defaultRowHeight="12" customHeight="1"/>
  <cols>
    <col min="1" max="1" width="2.125" style="1" customWidth="1"/>
    <col min="2" max="3" width="2.5" style="1" customWidth="1"/>
    <col min="4" max="4" width="31" style="1" customWidth="1"/>
    <col min="5" max="5" width="1.5" style="1" customWidth="1"/>
    <col min="6" max="6" width="8.5" style="1" customWidth="1"/>
    <col min="7" max="7" width="1.5" style="54" customWidth="1"/>
    <col min="8" max="9" width="8.5" style="1" customWidth="1"/>
    <col min="10" max="10" width="11" style="1" customWidth="1"/>
    <col min="11" max="11" width="1.5" style="1" customWidth="1"/>
    <col min="12" max="12" width="8.5" style="1" customWidth="1"/>
    <col min="13" max="13" width="1.5" style="1" customWidth="1"/>
    <col min="14" max="14" width="8.5" style="1" customWidth="1"/>
    <col min="15" max="15" width="1.5" style="1" customWidth="1"/>
    <col min="16" max="16" width="9.5" style="1"/>
    <col min="17" max="17" width="9.5" style="1" customWidth="1"/>
    <col min="18" max="18" width="11" style="1" customWidth="1"/>
    <col min="19" max="16384" width="9.5" style="1"/>
  </cols>
  <sheetData>
    <row r="1" spans="1:24" ht="20.25" customHeight="1">
      <c r="B1" s="432" t="s">
        <v>81</v>
      </c>
      <c r="C1" s="432"/>
      <c r="D1" s="432"/>
      <c r="E1" s="432"/>
      <c r="F1" s="432"/>
      <c r="G1" s="432"/>
      <c r="H1" s="432"/>
      <c r="I1" s="432"/>
      <c r="J1" s="432"/>
      <c r="K1" s="432"/>
      <c r="L1" s="432"/>
      <c r="M1" s="432"/>
      <c r="N1" s="432"/>
      <c r="O1" s="432"/>
      <c r="P1" s="432"/>
      <c r="Q1" s="432"/>
    </row>
    <row r="2" spans="1:24" s="3" customFormat="1" ht="14.45" customHeight="1" thickBot="1">
      <c r="A2" s="259"/>
      <c r="B2" s="433" t="s">
        <v>102</v>
      </c>
      <c r="C2" s="433"/>
      <c r="D2" s="433"/>
      <c r="E2" s="433"/>
      <c r="F2" s="433"/>
      <c r="G2" s="433"/>
      <c r="H2" s="433"/>
      <c r="I2" s="433"/>
      <c r="J2" s="433"/>
      <c r="K2" s="433"/>
      <c r="L2" s="433"/>
      <c r="M2" s="433"/>
      <c r="N2" s="433"/>
      <c r="O2" s="433"/>
      <c r="P2" s="433"/>
      <c r="Q2" s="433"/>
    </row>
    <row r="3" spans="1:24" s="3" customFormat="1" ht="14.45" customHeight="1" thickTop="1">
      <c r="B3" s="73"/>
      <c r="C3" s="73"/>
      <c r="D3" s="73"/>
      <c r="E3" s="73"/>
      <c r="F3" s="73"/>
      <c r="G3" s="73"/>
      <c r="H3" s="73"/>
      <c r="I3" s="73"/>
      <c r="J3" s="73"/>
      <c r="K3" s="73"/>
      <c r="L3" s="73"/>
      <c r="M3" s="73"/>
      <c r="N3" s="73"/>
      <c r="O3" s="73"/>
      <c r="P3" s="73"/>
      <c r="Q3" s="73"/>
    </row>
    <row r="4" spans="1:24" s="258" customFormat="1" ht="14.45" customHeight="1">
      <c r="B4" s="435" t="s">
        <v>103</v>
      </c>
      <c r="C4" s="435"/>
      <c r="D4" s="435"/>
      <c r="E4" s="435"/>
      <c r="F4" s="435"/>
      <c r="G4" s="435"/>
      <c r="H4" s="435"/>
      <c r="I4" s="435"/>
      <c r="J4" s="435"/>
      <c r="K4" s="435"/>
      <c r="L4" s="435"/>
      <c r="M4" s="435"/>
      <c r="N4" s="435"/>
      <c r="O4" s="435"/>
      <c r="P4" s="435"/>
      <c r="Q4" s="435"/>
    </row>
    <row r="5" spans="1:24" s="258" customFormat="1" ht="14.25" customHeight="1">
      <c r="B5" s="435"/>
      <c r="C5" s="435"/>
      <c r="D5" s="435"/>
      <c r="E5" s="435"/>
      <c r="F5" s="435"/>
      <c r="G5" s="435"/>
      <c r="H5" s="435"/>
      <c r="I5" s="435"/>
      <c r="J5" s="435"/>
      <c r="K5" s="435"/>
      <c r="L5" s="435"/>
      <c r="M5" s="435"/>
      <c r="N5" s="435"/>
      <c r="O5" s="435"/>
      <c r="P5" s="435"/>
      <c r="Q5" s="435"/>
      <c r="R5" s="298"/>
      <c r="S5" s="299"/>
      <c r="T5" s="299"/>
    </row>
    <row r="6" spans="1:24" s="258" customFormat="1" ht="14.45" customHeight="1">
      <c r="B6" s="435"/>
      <c r="C6" s="435"/>
      <c r="D6" s="435"/>
      <c r="E6" s="435"/>
      <c r="F6" s="435"/>
      <c r="G6" s="435"/>
      <c r="H6" s="435"/>
      <c r="I6" s="435"/>
      <c r="J6" s="435"/>
      <c r="K6" s="435"/>
      <c r="L6" s="435"/>
      <c r="M6" s="435"/>
      <c r="N6" s="435"/>
      <c r="O6" s="435"/>
      <c r="P6" s="435"/>
      <c r="Q6" s="435"/>
      <c r="R6" s="299"/>
      <c r="S6" s="300"/>
      <c r="T6" s="298"/>
    </row>
    <row r="7" spans="1:24" s="258" customFormat="1" ht="14.25" customHeight="1">
      <c r="B7" s="324"/>
      <c r="C7" s="324"/>
      <c r="D7" s="324"/>
      <c r="E7" s="324"/>
      <c r="F7" s="324"/>
      <c r="G7" s="324"/>
      <c r="H7" s="324"/>
      <c r="I7" s="324"/>
      <c r="J7" s="324"/>
      <c r="K7" s="324"/>
      <c r="L7" s="324"/>
      <c r="M7" s="324"/>
      <c r="N7" s="324"/>
      <c r="O7" s="324"/>
      <c r="P7" s="324"/>
      <c r="Q7" s="324"/>
      <c r="X7" s="297"/>
    </row>
    <row r="8" spans="1:24" s="258" customFormat="1" ht="14.45" customHeight="1">
      <c r="B8" s="436" t="s">
        <v>104</v>
      </c>
      <c r="C8" s="436"/>
      <c r="D8" s="436"/>
      <c r="E8" s="436"/>
      <c r="F8" s="436"/>
      <c r="G8" s="436"/>
      <c r="H8" s="436"/>
      <c r="I8" s="436"/>
      <c r="J8" s="436"/>
      <c r="K8" s="436"/>
      <c r="L8" s="436"/>
      <c r="M8" s="436"/>
      <c r="N8" s="436"/>
      <c r="O8" s="436"/>
      <c r="P8" s="436"/>
      <c r="Q8" s="436"/>
      <c r="X8" s="297"/>
    </row>
    <row r="9" spans="1:24" s="258" customFormat="1" ht="14.45" customHeight="1">
      <c r="B9" s="436"/>
      <c r="C9" s="436"/>
      <c r="D9" s="436"/>
      <c r="E9" s="436"/>
      <c r="F9" s="436"/>
      <c r="G9" s="436"/>
      <c r="H9" s="436"/>
      <c r="I9" s="436"/>
      <c r="J9" s="436"/>
      <c r="K9" s="436"/>
      <c r="L9" s="436"/>
      <c r="M9" s="436"/>
      <c r="N9" s="436"/>
      <c r="O9" s="436"/>
      <c r="P9" s="436"/>
      <c r="Q9" s="436"/>
      <c r="X9" s="297"/>
    </row>
    <row r="10" spans="1:24" s="258" customFormat="1" ht="14.45" customHeight="1">
      <c r="B10" s="436"/>
      <c r="C10" s="436"/>
      <c r="D10" s="436"/>
      <c r="E10" s="436"/>
      <c r="F10" s="436"/>
      <c r="G10" s="436"/>
      <c r="H10" s="436"/>
      <c r="I10" s="436"/>
      <c r="J10" s="436"/>
      <c r="K10" s="436"/>
      <c r="L10" s="436"/>
      <c r="M10" s="436"/>
      <c r="N10" s="436"/>
      <c r="O10" s="436"/>
      <c r="P10" s="436"/>
      <c r="Q10" s="436"/>
      <c r="X10" s="297"/>
    </row>
    <row r="11" spans="1:24" s="258" customFormat="1" ht="13.5" customHeight="1">
      <c r="B11" s="324"/>
      <c r="C11" s="324"/>
      <c r="D11" s="324"/>
      <c r="E11" s="324"/>
      <c r="F11" s="324"/>
      <c r="G11" s="324"/>
      <c r="H11" s="324"/>
      <c r="I11" s="324"/>
      <c r="J11" s="324"/>
      <c r="K11" s="324"/>
      <c r="L11" s="324"/>
      <c r="M11" s="324"/>
      <c r="N11" s="324"/>
      <c r="O11" s="324"/>
      <c r="P11" s="324"/>
      <c r="Q11" s="324"/>
      <c r="X11" s="297"/>
    </row>
    <row r="12" spans="1:24" s="258" customFormat="1" ht="14.45" customHeight="1">
      <c r="B12" s="435" t="s">
        <v>105</v>
      </c>
      <c r="C12" s="435"/>
      <c r="D12" s="435"/>
      <c r="E12" s="435"/>
      <c r="F12" s="435"/>
      <c r="G12" s="435"/>
      <c r="H12" s="435"/>
      <c r="I12" s="435"/>
      <c r="J12" s="435"/>
      <c r="K12" s="435"/>
      <c r="L12" s="435"/>
      <c r="M12" s="435"/>
      <c r="N12" s="435"/>
      <c r="O12" s="435"/>
      <c r="P12" s="435"/>
      <c r="Q12" s="435"/>
    </row>
    <row r="13" spans="1:24" s="258" customFormat="1" ht="14.25" customHeight="1">
      <c r="B13" s="435"/>
      <c r="C13" s="435"/>
      <c r="D13" s="435"/>
      <c r="E13" s="435"/>
      <c r="F13" s="435"/>
      <c r="G13" s="435"/>
      <c r="H13" s="435"/>
      <c r="I13" s="435"/>
      <c r="J13" s="435"/>
      <c r="K13" s="435"/>
      <c r="L13" s="435"/>
      <c r="M13" s="435"/>
      <c r="N13" s="435"/>
      <c r="O13" s="435"/>
      <c r="P13" s="435"/>
      <c r="Q13" s="435"/>
    </row>
    <row r="14" spans="1:24" s="258" customFormat="1" ht="14.45" customHeight="1">
      <c r="B14" s="435"/>
      <c r="C14" s="435"/>
      <c r="D14" s="435"/>
      <c r="E14" s="435"/>
      <c r="F14" s="435"/>
      <c r="G14" s="435"/>
      <c r="H14" s="435"/>
      <c r="I14" s="435"/>
      <c r="J14" s="435"/>
      <c r="K14" s="435"/>
      <c r="L14" s="435"/>
      <c r="M14" s="435"/>
      <c r="N14" s="435"/>
      <c r="O14" s="435"/>
      <c r="P14" s="435"/>
      <c r="Q14" s="435"/>
    </row>
    <row r="15" spans="1:24" s="256" customFormat="1" ht="14.45" customHeight="1">
      <c r="A15" s="257"/>
      <c r="B15" s="257"/>
      <c r="C15" s="257"/>
      <c r="D15" s="257"/>
      <c r="E15" s="257"/>
      <c r="F15" s="437" t="s">
        <v>178</v>
      </c>
      <c r="G15" s="257"/>
      <c r="H15" s="437" t="s">
        <v>179</v>
      </c>
      <c r="I15" s="257"/>
      <c r="J15" s="437" t="s">
        <v>180</v>
      </c>
      <c r="K15" s="257"/>
      <c r="L15" s="437" t="s">
        <v>181</v>
      </c>
      <c r="M15" s="257"/>
      <c r="N15" s="257"/>
      <c r="O15" s="257"/>
      <c r="P15" s="257"/>
    </row>
    <row r="16" spans="1:24" ht="12.75" customHeight="1">
      <c r="A16" s="4" t="s">
        <v>106</v>
      </c>
      <c r="B16" s="10"/>
      <c r="C16" s="5"/>
      <c r="D16" s="5"/>
      <c r="E16" s="5"/>
      <c r="F16" s="438"/>
      <c r="G16" s="5"/>
      <c r="H16" s="438"/>
      <c r="I16" s="6"/>
      <c r="J16" s="438"/>
      <c r="K16" s="5"/>
      <c r="L16" s="438"/>
      <c r="M16" s="7"/>
      <c r="N16" s="7"/>
      <c r="O16" s="8"/>
      <c r="P16" s="9"/>
      <c r="Q16" s="10"/>
    </row>
    <row r="17" spans="1:81" ht="12.75" customHeight="1">
      <c r="B17" s="42"/>
      <c r="C17" s="42" t="s">
        <v>160</v>
      </c>
      <c r="D17" s="43"/>
      <c r="E17" s="43"/>
      <c r="F17" s="438"/>
      <c r="G17" s="44"/>
      <c r="H17" s="438"/>
      <c r="I17" s="44"/>
      <c r="J17" s="438"/>
      <c r="K17" s="45"/>
      <c r="L17" s="438"/>
      <c r="M17" s="44"/>
      <c r="N17" s="46"/>
      <c r="O17" s="46"/>
      <c r="P17" s="47"/>
      <c r="Q17" s="48"/>
      <c r="R17" s="47"/>
    </row>
    <row r="18" spans="1:81" ht="12.75" customHeight="1">
      <c r="B18" s="49"/>
      <c r="C18" s="49"/>
      <c r="D18" s="10"/>
      <c r="E18" s="10"/>
      <c r="F18" s="439"/>
      <c r="G18" s="28"/>
      <c r="H18" s="439"/>
      <c r="I18" s="28"/>
      <c r="J18" s="439"/>
      <c r="K18" s="29"/>
      <c r="L18" s="439"/>
      <c r="M18" s="28"/>
      <c r="N18" s="12"/>
      <c r="O18" s="12"/>
      <c r="Q18" s="13"/>
      <c r="R18" s="50"/>
    </row>
    <row r="19" spans="1:81" ht="12.75" customHeight="1">
      <c r="B19" s="15"/>
      <c r="C19" s="15"/>
      <c r="D19" s="2"/>
      <c r="E19" s="2"/>
      <c r="F19" s="349"/>
      <c r="G19" s="63"/>
      <c r="H19" s="349"/>
      <c r="I19" s="63"/>
      <c r="J19" s="349"/>
      <c r="K19" s="63"/>
      <c r="L19" s="135"/>
      <c r="M19" s="12"/>
      <c r="N19" s="12"/>
      <c r="O19" s="12"/>
      <c r="P19" s="17"/>
      <c r="Q19" s="13"/>
      <c r="R19" s="14"/>
    </row>
    <row r="20" spans="1:81" ht="12.75" customHeight="1">
      <c r="B20" s="15"/>
      <c r="C20" s="15"/>
      <c r="D20" s="1" t="s">
        <v>88</v>
      </c>
      <c r="F20" s="263"/>
      <c r="G20" s="263"/>
      <c r="H20" s="263"/>
      <c r="I20" s="263"/>
      <c r="J20" s="264"/>
      <c r="K20" s="265"/>
      <c r="L20" s="350">
        <v>500</v>
      </c>
      <c r="M20" s="263"/>
      <c r="N20" s="267">
        <f>L20*H19*F19</f>
        <v>0</v>
      </c>
      <c r="O20" s="263"/>
      <c r="P20" s="268"/>
      <c r="Q20" s="269"/>
      <c r="R20" s="14"/>
    </row>
    <row r="21" spans="1:81" ht="12.75" customHeight="1">
      <c r="B21" s="15"/>
      <c r="C21" s="15"/>
      <c r="D21" s="1" t="s">
        <v>90</v>
      </c>
      <c r="F21" s="263"/>
      <c r="G21" s="263"/>
      <c r="H21" s="263"/>
      <c r="I21" s="263"/>
      <c r="J21" s="264"/>
      <c r="K21" s="265"/>
      <c r="L21" s="350">
        <v>60</v>
      </c>
      <c r="M21" s="263"/>
      <c r="N21" s="267">
        <f>L21*J19*H19*F19</f>
        <v>0</v>
      </c>
      <c r="O21" s="263"/>
      <c r="P21" s="268"/>
      <c r="Q21" s="269"/>
      <c r="R21" s="2"/>
    </row>
    <row r="22" spans="1:81" ht="12.75" customHeight="1">
      <c r="B22" s="15"/>
      <c r="C22" s="15"/>
      <c r="D22" s="1" t="s">
        <v>91</v>
      </c>
      <c r="F22" s="263"/>
      <c r="G22" s="263"/>
      <c r="H22" s="263"/>
      <c r="I22" s="263"/>
      <c r="J22" s="264"/>
      <c r="K22" s="265"/>
      <c r="L22" s="350">
        <v>160</v>
      </c>
      <c r="M22" s="263"/>
      <c r="N22" s="267">
        <f>L22*J19*H19*F19</f>
        <v>0</v>
      </c>
      <c r="O22" s="263"/>
      <c r="P22" s="268"/>
      <c r="Q22" s="269"/>
      <c r="R22" s="2"/>
    </row>
    <row r="23" spans="1:81" ht="12.75" customHeight="1">
      <c r="B23" s="15"/>
      <c r="C23" s="15"/>
      <c r="D23" s="1" t="s">
        <v>92</v>
      </c>
      <c r="F23" s="263"/>
      <c r="G23" s="263"/>
      <c r="H23" s="263"/>
      <c r="I23" s="263"/>
      <c r="J23" s="264"/>
      <c r="K23" s="265"/>
      <c r="L23" s="350">
        <v>50</v>
      </c>
      <c r="M23" s="263"/>
      <c r="N23" s="267">
        <f>L23*J19*H19</f>
        <v>0</v>
      </c>
      <c r="O23" s="263"/>
      <c r="P23" s="268"/>
      <c r="Q23" s="269"/>
    </row>
    <row r="24" spans="1:81" ht="12.75" customHeight="1">
      <c r="B24" s="15"/>
      <c r="C24" s="15"/>
      <c r="D24" s="1" t="s">
        <v>93</v>
      </c>
      <c r="F24" s="268"/>
      <c r="G24" s="268"/>
      <c r="H24" s="268"/>
      <c r="I24" s="268"/>
      <c r="J24" s="271"/>
      <c r="K24" s="272"/>
      <c r="L24" s="268"/>
      <c r="M24" s="268"/>
      <c r="N24" s="273"/>
      <c r="O24" s="273"/>
      <c r="P24" s="268">
        <f>SUM(N20:N23)</f>
        <v>0</v>
      </c>
      <c r="Q24" s="269"/>
    </row>
    <row r="25" spans="1:81" ht="12.75" customHeight="1">
      <c r="B25" s="15"/>
      <c r="C25" s="15"/>
      <c r="F25" s="268"/>
      <c r="G25" s="268"/>
      <c r="H25" s="268"/>
      <c r="I25" s="268"/>
      <c r="J25" s="271"/>
      <c r="K25" s="272"/>
      <c r="L25" s="268"/>
      <c r="M25" s="268"/>
      <c r="N25" s="273"/>
      <c r="O25" s="273"/>
      <c r="P25" s="268"/>
      <c r="Q25" s="269"/>
    </row>
    <row r="26" spans="1:81" ht="12.75" customHeight="1">
      <c r="B26" s="51"/>
      <c r="C26" s="42" t="s">
        <v>161</v>
      </c>
      <c r="D26" s="43"/>
      <c r="E26" s="43"/>
      <c r="F26" s="274"/>
      <c r="G26" s="274"/>
      <c r="H26" s="274"/>
      <c r="I26" s="274"/>
      <c r="J26" s="264"/>
      <c r="K26" s="265"/>
      <c r="L26" s="274"/>
      <c r="M26" s="274"/>
      <c r="N26" s="275"/>
      <c r="O26" s="275"/>
      <c r="P26" s="276"/>
      <c r="Q26" s="276"/>
      <c r="R26" s="47"/>
    </row>
    <row r="27" spans="1:81" ht="12.75" customHeight="1">
      <c r="B27" s="51"/>
      <c r="C27" s="42"/>
      <c r="D27" s="43"/>
      <c r="E27" s="43"/>
      <c r="F27" s="437" t="s">
        <v>178</v>
      </c>
      <c r="G27" s="274"/>
      <c r="H27" s="437" t="s">
        <v>179</v>
      </c>
      <c r="I27" s="437" t="s">
        <v>182</v>
      </c>
      <c r="J27" s="437" t="s">
        <v>180</v>
      </c>
      <c r="K27" s="265"/>
      <c r="L27" s="437" t="s">
        <v>181</v>
      </c>
      <c r="M27" s="274"/>
      <c r="N27" s="275"/>
      <c r="O27" s="275"/>
      <c r="P27" s="276"/>
      <c r="Q27" s="276"/>
      <c r="R27" s="47"/>
    </row>
    <row r="28" spans="1:81" ht="12.75" customHeight="1">
      <c r="B28" s="51"/>
      <c r="C28" s="42"/>
      <c r="D28" s="43"/>
      <c r="E28" s="43"/>
      <c r="F28" s="438"/>
      <c r="G28" s="274"/>
      <c r="H28" s="438"/>
      <c r="I28" s="438"/>
      <c r="J28" s="438"/>
      <c r="K28" s="265"/>
      <c r="L28" s="438"/>
      <c r="M28" s="274"/>
      <c r="N28" s="275"/>
      <c r="O28" s="275"/>
      <c r="P28" s="276"/>
      <c r="Q28" s="276"/>
      <c r="R28" s="47"/>
    </row>
    <row r="29" spans="1:81" ht="12.75" customHeight="1">
      <c r="B29" s="51"/>
      <c r="C29" s="42"/>
      <c r="D29" s="43"/>
      <c r="E29" s="43"/>
      <c r="F29" s="438"/>
      <c r="G29" s="274"/>
      <c r="H29" s="438"/>
      <c r="I29" s="438"/>
      <c r="J29" s="438"/>
      <c r="K29" s="265"/>
      <c r="L29" s="438"/>
      <c r="M29" s="274"/>
      <c r="N29" s="275"/>
      <c r="O29" s="275"/>
      <c r="P29" s="276"/>
      <c r="Q29" s="276"/>
      <c r="R29" s="47"/>
    </row>
    <row r="30" spans="1:81" ht="12.75" customHeight="1">
      <c r="B30" s="15"/>
      <c r="C30" s="49"/>
      <c r="D30" s="10"/>
      <c r="E30" s="10"/>
      <c r="F30" s="439"/>
      <c r="G30" s="278"/>
      <c r="H30" s="439"/>
      <c r="I30" s="439"/>
      <c r="J30" s="439"/>
      <c r="K30" s="279"/>
      <c r="L30" s="439"/>
      <c r="M30" s="278"/>
      <c r="N30" s="263"/>
      <c r="O30" s="263"/>
      <c r="P30" s="268"/>
      <c r="Q30" s="269"/>
    </row>
    <row r="31" spans="1:81" ht="12.75" customHeight="1">
      <c r="B31" s="15"/>
      <c r="C31" s="15"/>
      <c r="D31" s="2"/>
      <c r="E31" s="2"/>
      <c r="F31" s="349"/>
      <c r="G31" s="351"/>
      <c r="H31" s="349"/>
      <c r="I31" s="351"/>
      <c r="J31" s="349"/>
      <c r="K31" s="264"/>
      <c r="L31" s="266"/>
      <c r="M31" s="263"/>
      <c r="N31" s="263"/>
      <c r="O31" s="263"/>
      <c r="P31" s="268"/>
      <c r="Q31" s="269"/>
    </row>
    <row r="32" spans="1:81" s="33" customFormat="1" ht="12.75" customHeight="1">
      <c r="A32" s="1"/>
      <c r="B32" s="15"/>
      <c r="C32" s="15"/>
      <c r="D32" s="1" t="s">
        <v>108</v>
      </c>
      <c r="E32" s="1"/>
      <c r="F32" s="263"/>
      <c r="G32" s="263"/>
      <c r="H32" s="263"/>
      <c r="I32" s="263"/>
      <c r="J32" s="264"/>
      <c r="K32" s="265"/>
      <c r="L32" s="352">
        <v>0.625</v>
      </c>
      <c r="M32" s="263"/>
      <c r="N32" s="267">
        <f>L32*H31*I31</f>
        <v>0</v>
      </c>
      <c r="O32" s="263"/>
      <c r="P32" s="268"/>
      <c r="Q32" s="269"/>
      <c r="R32" s="14"/>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row>
    <row r="33" spans="2:18" ht="12.75" customHeight="1">
      <c r="B33" s="15"/>
      <c r="C33" s="15"/>
      <c r="D33" s="1" t="s">
        <v>90</v>
      </c>
      <c r="F33" s="263"/>
      <c r="G33" s="263"/>
      <c r="H33" s="263"/>
      <c r="I33" s="263"/>
      <c r="J33" s="264"/>
      <c r="K33" s="265"/>
      <c r="L33" s="350">
        <v>60</v>
      </c>
      <c r="M33" s="263"/>
      <c r="N33" s="267">
        <f>L33*J31*H31*F31</f>
        <v>0</v>
      </c>
      <c r="O33" s="263"/>
      <c r="P33" s="268"/>
      <c r="Q33" s="269"/>
    </row>
    <row r="34" spans="2:18" ht="12.75" customHeight="1">
      <c r="B34" s="15"/>
      <c r="C34" s="15"/>
      <c r="D34" s="1" t="s">
        <v>91</v>
      </c>
      <c r="F34" s="263"/>
      <c r="G34" s="263"/>
      <c r="H34" s="263"/>
      <c r="I34" s="263"/>
      <c r="J34" s="264"/>
      <c r="K34" s="265"/>
      <c r="L34" s="350">
        <v>160</v>
      </c>
      <c r="M34" s="263"/>
      <c r="N34" s="267">
        <f>L34*J31*H31*F31</f>
        <v>0</v>
      </c>
      <c r="O34" s="263"/>
      <c r="P34" s="268"/>
      <c r="Q34" s="269"/>
    </row>
    <row r="35" spans="2:18" ht="12.75" customHeight="1">
      <c r="B35" s="15"/>
      <c r="C35" s="15"/>
      <c r="D35" s="1" t="s">
        <v>109</v>
      </c>
      <c r="F35" s="268"/>
      <c r="G35" s="268"/>
      <c r="H35" s="268"/>
      <c r="I35" s="268"/>
      <c r="J35" s="271"/>
      <c r="K35" s="272"/>
      <c r="L35" s="268"/>
      <c r="M35" s="268"/>
      <c r="N35" s="273"/>
      <c r="O35" s="273"/>
      <c r="P35" s="268">
        <f>SUM(N32:N34)</f>
        <v>0</v>
      </c>
      <c r="Q35" s="269"/>
    </row>
    <row r="36" spans="2:18" ht="6.95" hidden="1" customHeight="1">
      <c r="B36" s="15"/>
      <c r="C36" s="15"/>
      <c r="F36" s="268"/>
      <c r="G36" s="268"/>
      <c r="H36" s="268"/>
      <c r="I36" s="268"/>
      <c r="J36" s="271"/>
      <c r="K36" s="272"/>
      <c r="L36" s="268"/>
      <c r="M36" s="268"/>
      <c r="N36" s="273"/>
      <c r="O36" s="273"/>
      <c r="P36" s="268"/>
      <c r="Q36" s="269"/>
    </row>
    <row r="37" spans="2:18" ht="12.75" hidden="1" customHeight="1">
      <c r="B37" s="51"/>
      <c r="C37" s="42" t="s">
        <v>110</v>
      </c>
      <c r="D37" s="43"/>
      <c r="E37" s="43"/>
      <c r="F37" s="274"/>
      <c r="G37" s="274"/>
      <c r="H37" s="274"/>
      <c r="I37" s="274"/>
      <c r="J37" s="264"/>
      <c r="K37" s="265"/>
      <c r="L37" s="274"/>
      <c r="M37" s="274"/>
      <c r="N37" s="275"/>
      <c r="O37" s="275"/>
      <c r="P37" s="276"/>
      <c r="Q37" s="276"/>
      <c r="R37" s="47"/>
    </row>
    <row r="38" spans="2:18" s="10" customFormat="1" ht="12.75" hidden="1" customHeight="1">
      <c r="B38" s="15"/>
      <c r="C38" s="49"/>
      <c r="F38" s="277" t="s">
        <v>84</v>
      </c>
      <c r="G38" s="278"/>
      <c r="H38" s="277" t="s">
        <v>85</v>
      </c>
      <c r="I38" s="278"/>
      <c r="J38" s="277" t="s">
        <v>86</v>
      </c>
      <c r="K38" s="279"/>
      <c r="L38" s="277" t="s">
        <v>87</v>
      </c>
      <c r="M38" s="278"/>
      <c r="N38" s="263"/>
      <c r="O38" s="263"/>
      <c r="P38" s="268"/>
      <c r="Q38" s="269"/>
      <c r="R38" s="1"/>
    </row>
    <row r="39" spans="2:18" ht="12.75" hidden="1" customHeight="1">
      <c r="B39" s="15"/>
      <c r="C39" s="15"/>
      <c r="D39" s="2"/>
      <c r="E39" s="2"/>
      <c r="F39" s="138"/>
      <c r="G39" s="63"/>
      <c r="H39" s="138"/>
      <c r="I39" s="63"/>
      <c r="J39" s="138"/>
      <c r="K39" s="264"/>
      <c r="L39" s="266"/>
      <c r="M39" s="263"/>
      <c r="N39" s="263"/>
      <c r="O39" s="263"/>
      <c r="P39" s="268"/>
      <c r="Q39" s="269"/>
    </row>
    <row r="40" spans="2:18" ht="12.75" hidden="1" customHeight="1">
      <c r="B40" s="15"/>
      <c r="C40" s="15"/>
      <c r="D40" s="1" t="s">
        <v>111</v>
      </c>
      <c r="F40" s="263"/>
      <c r="G40" s="263"/>
      <c r="H40" s="263"/>
      <c r="I40" s="263"/>
      <c r="J40" s="265"/>
      <c r="K40" s="265"/>
      <c r="L40" s="266">
        <v>1000</v>
      </c>
      <c r="M40" s="263"/>
      <c r="N40" s="267">
        <f>L40*H39*F39</f>
        <v>0</v>
      </c>
      <c r="O40" s="263"/>
      <c r="P40" s="268"/>
      <c r="Q40" s="269"/>
    </row>
    <row r="41" spans="2:18" ht="12.75" hidden="1" customHeight="1">
      <c r="B41" s="15"/>
      <c r="C41" s="15"/>
      <c r="D41" s="1" t="s">
        <v>89</v>
      </c>
      <c r="F41" s="263"/>
      <c r="G41" s="263"/>
      <c r="H41" s="263"/>
      <c r="I41" s="263"/>
      <c r="J41" s="265"/>
      <c r="K41" s="265"/>
      <c r="L41" s="266">
        <v>350</v>
      </c>
      <c r="M41" s="263"/>
      <c r="N41" s="267">
        <f>L41*H39*F39</f>
        <v>0</v>
      </c>
      <c r="O41" s="263"/>
      <c r="P41" s="268"/>
      <c r="Q41" s="269"/>
    </row>
    <row r="42" spans="2:18" ht="12.75" hidden="1" customHeight="1">
      <c r="B42" s="15"/>
      <c r="C42" s="15"/>
      <c r="D42" s="1" t="s">
        <v>90</v>
      </c>
      <c r="F42" s="263"/>
      <c r="G42" s="263"/>
      <c r="H42" s="263"/>
      <c r="I42" s="263"/>
      <c r="J42" s="265"/>
      <c r="K42" s="265"/>
      <c r="L42" s="266">
        <v>92</v>
      </c>
      <c r="M42" s="263"/>
      <c r="N42" s="267">
        <f>L42*J39*H39*F39</f>
        <v>0</v>
      </c>
      <c r="O42" s="263"/>
      <c r="P42" s="268"/>
      <c r="Q42" s="269"/>
    </row>
    <row r="43" spans="2:18" ht="12.75" hidden="1" customHeight="1">
      <c r="B43" s="15"/>
      <c r="C43" s="15"/>
      <c r="D43" s="1" t="s">
        <v>91</v>
      </c>
      <c r="F43" s="263"/>
      <c r="G43" s="263"/>
      <c r="H43" s="263"/>
      <c r="I43" s="263"/>
      <c r="J43" s="265"/>
      <c r="K43" s="265"/>
      <c r="L43" s="266">
        <v>160</v>
      </c>
      <c r="M43" s="263"/>
      <c r="N43" s="267">
        <f>L43*J39*H39*F39</f>
        <v>0</v>
      </c>
      <c r="O43" s="263"/>
      <c r="P43" s="268"/>
      <c r="Q43" s="269"/>
    </row>
    <row r="44" spans="2:18" ht="12.75" hidden="1" customHeight="1">
      <c r="B44" s="15"/>
      <c r="C44" s="15"/>
      <c r="D44" s="1" t="s">
        <v>92</v>
      </c>
      <c r="F44" s="263"/>
      <c r="G44" s="263"/>
      <c r="H44" s="263"/>
      <c r="I44" s="263"/>
      <c r="J44" s="265"/>
      <c r="K44" s="265"/>
      <c r="L44" s="266">
        <v>50</v>
      </c>
      <c r="M44" s="263"/>
      <c r="N44" s="267">
        <f>L44*J39*H39</f>
        <v>0</v>
      </c>
      <c r="O44" s="263"/>
      <c r="P44" s="268"/>
      <c r="Q44" s="269"/>
    </row>
    <row r="45" spans="2:18" ht="4.5" hidden="1" customHeight="1">
      <c r="B45" s="15"/>
      <c r="C45" s="15"/>
      <c r="F45" s="263"/>
      <c r="G45" s="263"/>
      <c r="H45" s="263"/>
      <c r="I45" s="263"/>
      <c r="J45" s="265"/>
      <c r="K45" s="265"/>
      <c r="L45" s="263"/>
      <c r="M45" s="263"/>
      <c r="N45" s="270"/>
      <c r="O45" s="263"/>
      <c r="P45" s="268"/>
      <c r="Q45" s="269"/>
    </row>
    <row r="46" spans="2:18" ht="12.75" hidden="1" customHeight="1">
      <c r="B46" s="15"/>
      <c r="C46" s="15"/>
      <c r="D46" s="1" t="s">
        <v>112</v>
      </c>
      <c r="F46" s="268"/>
      <c r="G46" s="268"/>
      <c r="H46" s="268"/>
      <c r="I46" s="268"/>
      <c r="J46" s="272"/>
      <c r="K46" s="272"/>
      <c r="L46" s="268"/>
      <c r="M46" s="268"/>
      <c r="N46" s="273"/>
      <c r="O46" s="273"/>
      <c r="P46" s="268">
        <f>SUM(N40:N44)</f>
        <v>0</v>
      </c>
      <c r="Q46" s="269"/>
    </row>
    <row r="47" spans="2:18" ht="4.5" hidden="1" customHeight="1">
      <c r="B47" s="15"/>
      <c r="C47" s="15"/>
      <c r="F47" s="268"/>
      <c r="G47" s="268"/>
      <c r="H47" s="268"/>
      <c r="I47" s="268"/>
      <c r="J47" s="272"/>
      <c r="K47" s="272"/>
      <c r="L47" s="268"/>
      <c r="M47" s="268"/>
      <c r="N47" s="273"/>
      <c r="O47" s="273"/>
      <c r="P47" s="280"/>
      <c r="Q47" s="269"/>
    </row>
    <row r="48" spans="2:18" ht="12.75" customHeight="1" thickBot="1">
      <c r="B48" s="15"/>
      <c r="C48" s="1" t="s">
        <v>42</v>
      </c>
      <c r="F48" s="263"/>
      <c r="G48" s="263"/>
      <c r="H48" s="263"/>
      <c r="I48" s="263"/>
      <c r="J48" s="265"/>
      <c r="K48" s="265"/>
      <c r="L48" s="263"/>
      <c r="M48" s="263"/>
      <c r="N48" s="263"/>
      <c r="O48" s="263"/>
      <c r="P48" s="268"/>
      <c r="Q48" s="281">
        <f>P24+P35+P46</f>
        <v>0</v>
      </c>
    </row>
    <row r="49" spans="1:18" ht="12.75" customHeight="1" thickTop="1" thickBot="1">
      <c r="A49" s="260"/>
      <c r="B49" s="261"/>
      <c r="C49" s="260"/>
      <c r="D49" s="260"/>
      <c r="E49" s="260"/>
      <c r="F49" s="282"/>
      <c r="G49" s="282"/>
      <c r="H49" s="282"/>
      <c r="I49" s="282"/>
      <c r="J49" s="283"/>
      <c r="K49" s="283"/>
      <c r="L49" s="282"/>
      <c r="M49" s="282"/>
      <c r="N49" s="282"/>
      <c r="O49" s="282"/>
      <c r="P49" s="284"/>
      <c r="Q49" s="281"/>
    </row>
    <row r="50" spans="1:18" ht="15" customHeight="1" thickTop="1"/>
    <row r="51" spans="1:18" ht="12.75" hidden="1" customHeight="1">
      <c r="A51" s="4" t="s">
        <v>113</v>
      </c>
      <c r="B51" s="10"/>
      <c r="C51" s="5"/>
      <c r="D51" s="5"/>
      <c r="E51" s="5"/>
      <c r="F51" s="5"/>
      <c r="G51" s="5"/>
      <c r="H51" s="5"/>
      <c r="I51" s="6"/>
      <c r="J51" s="6"/>
      <c r="K51" s="5"/>
      <c r="L51" s="5"/>
      <c r="M51" s="7"/>
      <c r="N51" s="7"/>
      <c r="O51" s="8"/>
      <c r="P51" s="9"/>
      <c r="Q51" s="10"/>
      <c r="R51" s="10"/>
    </row>
    <row r="52" spans="1:18" ht="12.75" hidden="1" customHeight="1">
      <c r="B52" s="42"/>
      <c r="C52" s="42" t="str">
        <f>C17</f>
        <v>(a) Domestic Travel with airfare</v>
      </c>
      <c r="D52" s="43"/>
      <c r="E52" s="43"/>
      <c r="F52" s="44"/>
      <c r="G52" s="44"/>
      <c r="H52" s="44"/>
      <c r="I52" s="44"/>
      <c r="J52" s="45"/>
      <c r="K52" s="45"/>
      <c r="L52" s="44"/>
      <c r="M52" s="44"/>
      <c r="N52" s="46"/>
      <c r="O52" s="46"/>
      <c r="P52" s="47"/>
      <c r="Q52" s="48"/>
      <c r="R52" s="47"/>
    </row>
    <row r="53" spans="1:18" ht="12.75" hidden="1" customHeight="1">
      <c r="B53" s="49"/>
      <c r="C53" s="49"/>
      <c r="D53" s="10"/>
      <c r="E53" s="10"/>
      <c r="F53" s="119" t="s">
        <v>84</v>
      </c>
      <c r="G53" s="28"/>
      <c r="H53" s="119" t="s">
        <v>85</v>
      </c>
      <c r="I53" s="28"/>
      <c r="J53" s="119" t="s">
        <v>86</v>
      </c>
      <c r="K53" s="29"/>
      <c r="L53" s="119" t="s">
        <v>87</v>
      </c>
      <c r="M53" s="28"/>
      <c r="N53" s="12"/>
      <c r="O53" s="12"/>
      <c r="Q53" s="13"/>
      <c r="R53" s="50"/>
    </row>
    <row r="54" spans="1:18" ht="12.75" hidden="1" customHeight="1">
      <c r="B54" s="15"/>
      <c r="C54" s="15"/>
      <c r="D54" s="2"/>
      <c r="E54" s="2"/>
      <c r="F54" s="138"/>
      <c r="G54" s="63"/>
      <c r="H54" s="138"/>
      <c r="I54" s="63"/>
      <c r="J54" s="138"/>
      <c r="K54" s="63"/>
      <c r="L54" s="135"/>
      <c r="M54" s="12"/>
      <c r="N54" s="12"/>
      <c r="O54" s="12"/>
      <c r="P54" s="17"/>
      <c r="Q54" s="13"/>
      <c r="R54" s="14"/>
    </row>
    <row r="55" spans="1:18" ht="12.75" hidden="1" customHeight="1">
      <c r="B55" s="15"/>
      <c r="C55" s="15"/>
      <c r="D55" s="1" t="str">
        <f>D20</f>
        <v>Transportation (airfare)</v>
      </c>
      <c r="F55" s="263"/>
      <c r="G55" s="263"/>
      <c r="H55" s="263"/>
      <c r="I55" s="263"/>
      <c r="J55" s="264"/>
      <c r="K55" s="265"/>
      <c r="L55" s="266">
        <f>L20</f>
        <v>500</v>
      </c>
      <c r="M55" s="263"/>
      <c r="N55" s="267">
        <f>L55*H54*F54</f>
        <v>0</v>
      </c>
      <c r="O55" s="263"/>
      <c r="P55" s="268"/>
      <c r="Q55" s="269"/>
      <c r="R55" s="14"/>
    </row>
    <row r="56" spans="1:18" s="47" customFormat="1" ht="12.75" hidden="1" customHeight="1">
      <c r="B56" s="15"/>
      <c r="C56" s="15"/>
      <c r="D56" s="1" t="e">
        <f>#REF!</f>
        <v>#REF!</v>
      </c>
      <c r="E56" s="1"/>
      <c r="F56" s="263"/>
      <c r="G56" s="263"/>
      <c r="H56" s="263"/>
      <c r="I56" s="263"/>
      <c r="J56" s="264"/>
      <c r="K56" s="265"/>
      <c r="L56" s="266" t="e">
        <f>#REF!</f>
        <v>#REF!</v>
      </c>
      <c r="M56" s="263"/>
      <c r="N56" s="267" t="e">
        <f>L56*H54*F54</f>
        <v>#REF!</v>
      </c>
      <c r="O56" s="263"/>
      <c r="P56" s="268"/>
      <c r="Q56" s="269"/>
      <c r="R56" s="1"/>
    </row>
    <row r="57" spans="1:18" ht="12.75" hidden="1" customHeight="1">
      <c r="B57" s="15"/>
      <c r="C57" s="15"/>
      <c r="D57" s="1" t="str">
        <f>D21</f>
        <v>Per diem</v>
      </c>
      <c r="F57" s="263"/>
      <c r="G57" s="263"/>
      <c r="H57" s="263"/>
      <c r="I57" s="263"/>
      <c r="J57" s="264"/>
      <c r="K57" s="265"/>
      <c r="L57" s="266">
        <f>L21</f>
        <v>60</v>
      </c>
      <c r="M57" s="263"/>
      <c r="N57" s="267">
        <f>L57*J54*H54*F54</f>
        <v>0</v>
      </c>
      <c r="O57" s="263"/>
      <c r="P57" s="268"/>
      <c r="Q57" s="269"/>
      <c r="R57" s="2"/>
    </row>
    <row r="58" spans="1:18" ht="12.75" hidden="1" customHeight="1">
      <c r="B58" s="15"/>
      <c r="C58" s="15"/>
      <c r="D58" s="1" t="str">
        <f>D22</f>
        <v>Lodging</v>
      </c>
      <c r="F58" s="263"/>
      <c r="G58" s="263"/>
      <c r="H58" s="263"/>
      <c r="I58" s="263"/>
      <c r="J58" s="264"/>
      <c r="K58" s="265"/>
      <c r="L58" s="266">
        <f>L22</f>
        <v>160</v>
      </c>
      <c r="M58" s="263"/>
      <c r="N58" s="267">
        <f>L58*J54*H54*F54</f>
        <v>0</v>
      </c>
      <c r="O58" s="263"/>
      <c r="P58" s="268"/>
      <c r="Q58" s="269"/>
      <c r="R58" s="2"/>
    </row>
    <row r="59" spans="1:18" ht="12.75" hidden="1" customHeight="1">
      <c r="B59" s="15"/>
      <c r="C59" s="15"/>
      <c r="D59" s="1" t="str">
        <f>D23</f>
        <v>Car rental</v>
      </c>
      <c r="F59" s="263"/>
      <c r="G59" s="263"/>
      <c r="H59" s="263"/>
      <c r="I59" s="263"/>
      <c r="J59" s="264"/>
      <c r="K59" s="265"/>
      <c r="L59" s="266">
        <f>L23</f>
        <v>50</v>
      </c>
      <c r="M59" s="263"/>
      <c r="N59" s="267">
        <f>L59*J54*H54</f>
        <v>0</v>
      </c>
      <c r="O59" s="263"/>
      <c r="P59" s="268"/>
      <c r="Q59" s="269"/>
    </row>
    <row r="60" spans="1:18" ht="4.5" hidden="1" customHeight="1">
      <c r="B60" s="15"/>
      <c r="C60" s="15"/>
      <c r="F60" s="263"/>
      <c r="G60" s="263"/>
      <c r="H60" s="263"/>
      <c r="I60" s="263"/>
      <c r="J60" s="264"/>
      <c r="K60" s="265"/>
      <c r="L60" s="263"/>
      <c r="M60" s="263"/>
      <c r="N60" s="270"/>
      <c r="O60" s="263"/>
      <c r="P60" s="268"/>
      <c r="Q60" s="269"/>
    </row>
    <row r="61" spans="1:18" ht="12.75" hidden="1" customHeight="1">
      <c r="B61" s="15"/>
      <c r="C61" s="15"/>
      <c r="D61" s="1" t="str">
        <f>D24</f>
        <v>Total (a)</v>
      </c>
      <c r="F61" s="268"/>
      <c r="G61" s="268"/>
      <c r="H61" s="268"/>
      <c r="I61" s="268"/>
      <c r="J61" s="271"/>
      <c r="K61" s="272"/>
      <c r="L61" s="263"/>
      <c r="M61" s="268"/>
      <c r="N61" s="273"/>
      <c r="O61" s="273"/>
      <c r="P61" s="268" t="e">
        <f>SUM(N55:N59)</f>
        <v>#REF!</v>
      </c>
      <c r="Q61" s="269"/>
    </row>
    <row r="62" spans="1:18" ht="6.95" hidden="1" customHeight="1">
      <c r="B62" s="15"/>
      <c r="C62" s="15"/>
      <c r="F62" s="268"/>
      <c r="G62" s="268"/>
      <c r="H62" s="268"/>
      <c r="I62" s="268"/>
      <c r="J62" s="271"/>
      <c r="K62" s="272"/>
      <c r="L62" s="263"/>
      <c r="M62" s="268"/>
      <c r="N62" s="273"/>
      <c r="O62" s="273"/>
      <c r="P62" s="268"/>
      <c r="Q62" s="269"/>
    </row>
    <row r="63" spans="1:18" ht="12.75" hidden="1" customHeight="1">
      <c r="B63" s="51"/>
      <c r="C63" s="42" t="str">
        <f>C26</f>
        <v>(b) Domestic Travel in personal car</v>
      </c>
      <c r="E63" s="43"/>
      <c r="F63" s="274"/>
      <c r="G63" s="274"/>
      <c r="H63" s="274"/>
      <c r="I63" s="274"/>
      <c r="J63" s="264"/>
      <c r="K63" s="265"/>
      <c r="L63" s="263"/>
      <c r="M63" s="274"/>
      <c r="N63" s="275"/>
      <c r="O63" s="275"/>
      <c r="P63" s="276"/>
      <c r="Q63" s="276"/>
      <c r="R63" s="47"/>
    </row>
    <row r="64" spans="1:18" ht="12.75" hidden="1" customHeight="1">
      <c r="B64" s="15"/>
      <c r="C64" s="49"/>
      <c r="E64" s="10"/>
      <c r="F64" s="277" t="s">
        <v>84</v>
      </c>
      <c r="G64" s="278"/>
      <c r="H64" s="277" t="s">
        <v>85</v>
      </c>
      <c r="I64" s="277" t="s">
        <v>107</v>
      </c>
      <c r="J64" s="277" t="s">
        <v>86</v>
      </c>
      <c r="K64" s="279"/>
      <c r="L64" s="285">
        <f>L30</f>
        <v>0</v>
      </c>
      <c r="M64" s="278"/>
      <c r="N64" s="263"/>
      <c r="O64" s="263"/>
      <c r="P64" s="268"/>
      <c r="Q64" s="269"/>
    </row>
    <row r="65" spans="1:18" ht="12.75" hidden="1" customHeight="1">
      <c r="B65" s="15"/>
      <c r="C65" s="15"/>
      <c r="E65" s="2"/>
      <c r="F65" s="138"/>
      <c r="G65" s="63"/>
      <c r="H65" s="138"/>
      <c r="I65" s="63"/>
      <c r="J65" s="138"/>
      <c r="K65" s="264"/>
      <c r="L65" s="266"/>
      <c r="M65" s="263"/>
      <c r="N65" s="263"/>
      <c r="O65" s="263"/>
      <c r="P65" s="268"/>
      <c r="Q65" s="269"/>
    </row>
    <row r="66" spans="1:18" s="33" customFormat="1" ht="12.75" hidden="1" customHeight="1">
      <c r="A66" s="1"/>
      <c r="B66" s="15"/>
      <c r="C66" s="15"/>
      <c r="D66" s="1" t="str">
        <f>D32</f>
        <v xml:space="preserve">Transportation </v>
      </c>
      <c r="E66" s="1"/>
      <c r="F66" s="263"/>
      <c r="G66" s="263"/>
      <c r="H66" s="263"/>
      <c r="I66" s="263"/>
      <c r="J66" s="264"/>
      <c r="K66" s="265"/>
      <c r="L66" s="301">
        <f>L32</f>
        <v>0.625</v>
      </c>
      <c r="M66" s="263"/>
      <c r="N66" s="267">
        <f>L66*H65*F65*I65</f>
        <v>0</v>
      </c>
      <c r="O66" s="263"/>
      <c r="P66" s="268"/>
      <c r="Q66" s="269"/>
      <c r="R66" s="14"/>
    </row>
    <row r="67" spans="1:18" ht="12.75" hidden="1" customHeight="1">
      <c r="B67" s="15"/>
      <c r="C67" s="15"/>
      <c r="D67" s="1" t="e">
        <f>#REF!</f>
        <v>#REF!</v>
      </c>
      <c r="F67" s="263"/>
      <c r="G67" s="263"/>
      <c r="H67" s="263"/>
      <c r="I67" s="263"/>
      <c r="J67" s="264"/>
      <c r="K67" s="265"/>
      <c r="L67" s="266" t="e">
        <f>#REF!</f>
        <v>#REF!</v>
      </c>
      <c r="M67" s="263"/>
      <c r="N67" s="267" t="e">
        <f>L67*H65*F65</f>
        <v>#REF!</v>
      </c>
      <c r="O67" s="263"/>
      <c r="P67" s="268"/>
      <c r="Q67" s="269"/>
    </row>
    <row r="68" spans="1:18" ht="12.75" hidden="1" customHeight="1">
      <c r="B68" s="15"/>
      <c r="C68" s="15"/>
      <c r="D68" s="1" t="str">
        <f>D33</f>
        <v>Per diem</v>
      </c>
      <c r="F68" s="263"/>
      <c r="G68" s="263"/>
      <c r="H68" s="263"/>
      <c r="I68" s="263"/>
      <c r="J68" s="264"/>
      <c r="K68" s="265"/>
      <c r="L68" s="266">
        <f>L33</f>
        <v>60</v>
      </c>
      <c r="M68" s="263"/>
      <c r="N68" s="267">
        <f>L68*J65*H65*F65</f>
        <v>0</v>
      </c>
      <c r="O68" s="263"/>
      <c r="P68" s="268"/>
      <c r="Q68" s="269"/>
    </row>
    <row r="69" spans="1:18" ht="12.75" hidden="1" customHeight="1">
      <c r="B69" s="15"/>
      <c r="C69" s="15"/>
      <c r="D69" s="1" t="str">
        <f>D34</f>
        <v>Lodging</v>
      </c>
      <c r="F69" s="263"/>
      <c r="G69" s="263"/>
      <c r="H69" s="263"/>
      <c r="I69" s="263"/>
      <c r="J69" s="264"/>
      <c r="K69" s="265"/>
      <c r="L69" s="266">
        <f>L34</f>
        <v>160</v>
      </c>
      <c r="M69" s="263"/>
      <c r="N69" s="267">
        <f>L69*J65*H65*F65</f>
        <v>0</v>
      </c>
      <c r="O69" s="263"/>
      <c r="P69" s="268"/>
      <c r="Q69" s="269"/>
    </row>
    <row r="70" spans="1:18" ht="12.75" hidden="1" customHeight="1">
      <c r="B70" s="15"/>
      <c r="C70" s="15"/>
      <c r="D70" s="1" t="e">
        <f>#REF!</f>
        <v>#REF!</v>
      </c>
      <c r="F70" s="263"/>
      <c r="G70" s="263"/>
      <c r="H70" s="263"/>
      <c r="I70" s="263"/>
      <c r="J70" s="264"/>
      <c r="K70" s="265"/>
      <c r="L70" s="266" t="e">
        <f>#REF!</f>
        <v>#REF!</v>
      </c>
      <c r="M70" s="263"/>
      <c r="N70" s="267" t="e">
        <f>L70*J65*H65</f>
        <v>#REF!</v>
      </c>
      <c r="O70" s="263"/>
      <c r="P70" s="268"/>
      <c r="Q70" s="269"/>
    </row>
    <row r="71" spans="1:18" ht="4.5" hidden="1" customHeight="1">
      <c r="B71" s="15"/>
      <c r="C71" s="15"/>
      <c r="F71" s="263"/>
      <c r="G71" s="263"/>
      <c r="H71" s="263"/>
      <c r="I71" s="263"/>
      <c r="J71" s="264"/>
      <c r="K71" s="265"/>
      <c r="L71" s="263"/>
      <c r="M71" s="263"/>
      <c r="N71" s="270"/>
      <c r="O71" s="263"/>
      <c r="P71" s="268"/>
      <c r="Q71" s="269"/>
    </row>
    <row r="72" spans="1:18" ht="12.75" hidden="1" customHeight="1">
      <c r="B72" s="15"/>
      <c r="C72" s="15"/>
      <c r="D72" s="1" t="str">
        <f>D35</f>
        <v>Total (b)</v>
      </c>
      <c r="F72" s="268"/>
      <c r="G72" s="268"/>
      <c r="H72" s="268"/>
      <c r="I72" s="268"/>
      <c r="J72" s="271"/>
      <c r="K72" s="272"/>
      <c r="L72" s="263"/>
      <c r="M72" s="268"/>
      <c r="N72" s="273"/>
      <c r="O72" s="273"/>
      <c r="P72" s="268" t="e">
        <f>SUM(N66:N70)</f>
        <v>#REF!</v>
      </c>
      <c r="Q72" s="269"/>
    </row>
    <row r="73" spans="1:18" ht="6.95" hidden="1" customHeight="1">
      <c r="B73" s="15"/>
      <c r="C73" s="15"/>
      <c r="F73" s="268"/>
      <c r="G73" s="268"/>
      <c r="H73" s="268"/>
      <c r="I73" s="268"/>
      <c r="J73" s="271"/>
      <c r="K73" s="272"/>
      <c r="L73" s="263"/>
      <c r="M73" s="268"/>
      <c r="N73" s="273"/>
      <c r="O73" s="273"/>
      <c r="P73" s="268"/>
      <c r="Q73" s="269"/>
    </row>
    <row r="74" spans="1:18" ht="12.75" hidden="1" customHeight="1">
      <c r="B74" s="51"/>
      <c r="C74" s="42" t="str">
        <f>C37</f>
        <v xml:space="preserve"> (c) Foreign Travel</v>
      </c>
      <c r="E74" s="43"/>
      <c r="F74" s="274"/>
      <c r="G74" s="274"/>
      <c r="H74" s="274"/>
      <c r="I74" s="274"/>
      <c r="J74" s="264"/>
      <c r="K74" s="265"/>
      <c r="L74" s="263"/>
      <c r="M74" s="274"/>
      <c r="N74" s="275"/>
      <c r="O74" s="275"/>
      <c r="P74" s="276"/>
      <c r="Q74" s="276"/>
      <c r="R74" s="47"/>
    </row>
    <row r="75" spans="1:18" s="10" customFormat="1" ht="12.75" hidden="1" customHeight="1">
      <c r="B75" s="15"/>
      <c r="C75" s="49"/>
      <c r="D75" s="1"/>
      <c r="F75" s="277" t="s">
        <v>84</v>
      </c>
      <c r="G75" s="278"/>
      <c r="H75" s="277" t="s">
        <v>85</v>
      </c>
      <c r="I75" s="278"/>
      <c r="J75" s="277" t="s">
        <v>86</v>
      </c>
      <c r="K75" s="279"/>
      <c r="L75" s="285" t="str">
        <f>L38</f>
        <v>Amount</v>
      </c>
      <c r="M75" s="278"/>
      <c r="N75" s="263"/>
      <c r="O75" s="263"/>
      <c r="P75" s="268"/>
      <c r="Q75" s="269"/>
      <c r="R75" s="1"/>
    </row>
    <row r="76" spans="1:18" ht="12.75" hidden="1" customHeight="1">
      <c r="B76" s="15"/>
      <c r="C76" s="15"/>
      <c r="E76" s="2"/>
      <c r="F76" s="138"/>
      <c r="G76" s="63"/>
      <c r="H76" s="138"/>
      <c r="I76" s="63"/>
      <c r="J76" s="138"/>
      <c r="K76" s="264"/>
      <c r="L76" s="266"/>
      <c r="M76" s="263"/>
      <c r="N76" s="263"/>
      <c r="O76" s="263"/>
      <c r="P76" s="268"/>
      <c r="Q76" s="269"/>
    </row>
    <row r="77" spans="1:18" ht="12.75" hidden="1" customHeight="1">
      <c r="B77" s="15"/>
      <c r="C77" s="15"/>
      <c r="D77" s="1" t="str">
        <f>D40</f>
        <v>Transportation</v>
      </c>
      <c r="F77" s="263"/>
      <c r="G77" s="263"/>
      <c r="H77" s="263"/>
      <c r="I77" s="263"/>
      <c r="J77" s="265"/>
      <c r="K77" s="265"/>
      <c r="L77" s="266">
        <f>L40</f>
        <v>1000</v>
      </c>
      <c r="M77" s="263"/>
      <c r="N77" s="267">
        <f>L77*H76*F76</f>
        <v>0</v>
      </c>
      <c r="O77" s="263"/>
      <c r="P77" s="268"/>
      <c r="Q77" s="269"/>
    </row>
    <row r="78" spans="1:18" ht="12.75" hidden="1" customHeight="1">
      <c r="B78" s="15"/>
      <c r="C78" s="15"/>
      <c r="D78" s="1" t="str">
        <f>D41</f>
        <v>Registration</v>
      </c>
      <c r="F78" s="263"/>
      <c r="G78" s="263"/>
      <c r="H78" s="263"/>
      <c r="I78" s="263"/>
      <c r="J78" s="265"/>
      <c r="K78" s="265"/>
      <c r="L78" s="266">
        <f>L41</f>
        <v>350</v>
      </c>
      <c r="M78" s="263"/>
      <c r="N78" s="267">
        <f>L78*H76*F76</f>
        <v>0</v>
      </c>
      <c r="O78" s="263"/>
      <c r="P78" s="268"/>
      <c r="Q78" s="269"/>
    </row>
    <row r="79" spans="1:18" ht="12.75" hidden="1" customHeight="1">
      <c r="B79" s="15"/>
      <c r="C79" s="15"/>
      <c r="D79" s="1" t="str">
        <f>D42</f>
        <v>Per diem</v>
      </c>
      <c r="F79" s="263"/>
      <c r="G79" s="263"/>
      <c r="H79" s="263"/>
      <c r="I79" s="263"/>
      <c r="J79" s="265"/>
      <c r="K79" s="265"/>
      <c r="L79" s="266">
        <f>L42</f>
        <v>92</v>
      </c>
      <c r="M79" s="263"/>
      <c r="N79" s="267">
        <f>L79*J76*H76*F76</f>
        <v>0</v>
      </c>
      <c r="O79" s="263"/>
      <c r="P79" s="268"/>
      <c r="Q79" s="269"/>
    </row>
    <row r="80" spans="1:18" ht="12.75" hidden="1" customHeight="1">
      <c r="B80" s="15"/>
      <c r="C80" s="15"/>
      <c r="D80" s="1" t="str">
        <f>D43</f>
        <v>Lodging</v>
      </c>
      <c r="F80" s="263"/>
      <c r="G80" s="263"/>
      <c r="H80" s="263"/>
      <c r="I80" s="263"/>
      <c r="J80" s="265"/>
      <c r="K80" s="265"/>
      <c r="L80" s="266">
        <f>L43</f>
        <v>160</v>
      </c>
      <c r="M80" s="263"/>
      <c r="N80" s="267">
        <f>L80*J76*H76*F76</f>
        <v>0</v>
      </c>
      <c r="O80" s="263"/>
      <c r="P80" s="268"/>
      <c r="Q80" s="269"/>
    </row>
    <row r="81" spans="1:17" ht="12.75" hidden="1" customHeight="1">
      <c r="B81" s="15"/>
      <c r="C81" s="15"/>
      <c r="D81" s="1" t="str">
        <f>D44</f>
        <v>Car rental</v>
      </c>
      <c r="F81" s="263"/>
      <c r="G81" s="263"/>
      <c r="H81" s="263"/>
      <c r="I81" s="263"/>
      <c r="J81" s="265"/>
      <c r="K81" s="265"/>
      <c r="L81" s="266">
        <f>L44</f>
        <v>50</v>
      </c>
      <c r="M81" s="263"/>
      <c r="N81" s="267">
        <f>L81*J76*H76</f>
        <v>0</v>
      </c>
      <c r="O81" s="263"/>
      <c r="P81" s="268"/>
      <c r="Q81" s="269"/>
    </row>
    <row r="82" spans="1:17" ht="4.5" hidden="1" customHeight="1">
      <c r="B82" s="15"/>
      <c r="C82" s="15"/>
      <c r="F82" s="263"/>
      <c r="G82" s="263"/>
      <c r="H82" s="263"/>
      <c r="I82" s="263"/>
      <c r="J82" s="265"/>
      <c r="K82" s="265"/>
      <c r="L82" s="263"/>
      <c r="M82" s="263"/>
      <c r="N82" s="270"/>
      <c r="O82" s="263"/>
      <c r="P82" s="268"/>
      <c r="Q82" s="269"/>
    </row>
    <row r="83" spans="1:17" ht="12.75" hidden="1" customHeight="1">
      <c r="B83" s="15"/>
      <c r="C83" s="15"/>
      <c r="D83" s="1" t="str">
        <f>D46</f>
        <v>Total (c)</v>
      </c>
      <c r="F83" s="268"/>
      <c r="G83" s="268"/>
      <c r="H83" s="268"/>
      <c r="I83" s="268"/>
      <c r="J83" s="272"/>
      <c r="K83" s="272"/>
      <c r="L83" s="268"/>
      <c r="M83" s="268"/>
      <c r="N83" s="273"/>
      <c r="O83" s="273"/>
      <c r="P83" s="268">
        <f>SUM(N77:N81)</f>
        <v>0</v>
      </c>
      <c r="Q83" s="269"/>
    </row>
    <row r="84" spans="1:17" ht="4.5" hidden="1" customHeight="1">
      <c r="B84" s="15"/>
      <c r="C84" s="15"/>
      <c r="F84" s="268"/>
      <c r="G84" s="268"/>
      <c r="H84" s="268"/>
      <c r="I84" s="268"/>
      <c r="J84" s="272"/>
      <c r="K84" s="272"/>
      <c r="L84" s="268"/>
      <c r="M84" s="268"/>
      <c r="N84" s="273"/>
      <c r="O84" s="273"/>
      <c r="P84" s="280"/>
      <c r="Q84" s="269"/>
    </row>
    <row r="85" spans="1:17" ht="12.75" hidden="1" customHeight="1" thickBot="1">
      <c r="B85" s="15"/>
      <c r="C85" s="1" t="s">
        <v>42</v>
      </c>
      <c r="F85" s="263"/>
      <c r="G85" s="263"/>
      <c r="H85" s="263"/>
      <c r="I85" s="263"/>
      <c r="J85" s="265"/>
      <c r="K85" s="265"/>
      <c r="L85" s="263"/>
      <c r="M85" s="263"/>
      <c r="N85" s="263"/>
      <c r="O85" s="263"/>
      <c r="P85" s="268"/>
      <c r="Q85" s="281" t="e">
        <f>P61+P72+P83</f>
        <v>#REF!</v>
      </c>
    </row>
    <row r="86" spans="1:17" ht="12" hidden="1" customHeight="1" thickTop="1" thickBot="1">
      <c r="A86" s="260"/>
      <c r="B86" s="260"/>
      <c r="C86" s="260"/>
      <c r="D86" s="260"/>
      <c r="E86" s="260"/>
      <c r="F86" s="260"/>
      <c r="G86" s="262"/>
      <c r="H86" s="260"/>
      <c r="I86" s="260"/>
      <c r="J86" s="260"/>
      <c r="K86" s="260"/>
      <c r="L86" s="260"/>
      <c r="M86" s="260"/>
      <c r="N86" s="260"/>
      <c r="O86" s="260"/>
      <c r="P86" s="260"/>
      <c r="Q86" s="260"/>
    </row>
    <row r="87" spans="1:17" ht="12" hidden="1" customHeight="1" thickTop="1"/>
    <row r="88" spans="1:17" ht="12" hidden="1" customHeight="1">
      <c r="A88" s="4" t="s">
        <v>114</v>
      </c>
      <c r="B88" s="10"/>
      <c r="C88" s="5"/>
      <c r="D88" s="5"/>
      <c r="E88" s="5"/>
      <c r="F88" s="5"/>
      <c r="G88" s="5"/>
      <c r="H88" s="5"/>
      <c r="I88" s="6"/>
      <c r="J88" s="6"/>
      <c r="K88" s="5"/>
      <c r="L88" s="5"/>
      <c r="M88" s="7"/>
      <c r="N88" s="7"/>
      <c r="O88" s="8"/>
      <c r="P88" s="9"/>
      <c r="Q88" s="10"/>
    </row>
    <row r="89" spans="1:17" ht="12" hidden="1" customHeight="1">
      <c r="B89" s="42"/>
      <c r="C89" s="42" t="str">
        <f>C52</f>
        <v>(a) Domestic Travel with airfare</v>
      </c>
      <c r="D89" s="43"/>
      <c r="E89" s="43"/>
      <c r="F89" s="44"/>
      <c r="G89" s="44"/>
      <c r="H89" s="44"/>
      <c r="I89" s="44"/>
      <c r="J89" s="45"/>
      <c r="K89" s="45"/>
      <c r="L89" s="44"/>
      <c r="M89" s="44"/>
      <c r="N89" s="46"/>
      <c r="O89" s="46"/>
      <c r="P89" s="47"/>
      <c r="Q89" s="48"/>
    </row>
    <row r="90" spans="1:17" ht="12" hidden="1" customHeight="1">
      <c r="B90" s="49"/>
      <c r="C90" s="49"/>
      <c r="D90" s="10"/>
      <c r="E90" s="10"/>
      <c r="F90" s="119" t="s">
        <v>84</v>
      </c>
      <c r="G90" s="28"/>
      <c r="H90" s="119" t="s">
        <v>85</v>
      </c>
      <c r="I90" s="28"/>
      <c r="J90" s="119" t="s">
        <v>86</v>
      </c>
      <c r="K90" s="29"/>
      <c r="L90" s="119" t="s">
        <v>87</v>
      </c>
      <c r="M90" s="28"/>
      <c r="N90" s="12"/>
      <c r="O90" s="12"/>
      <c r="Q90" s="13"/>
    </row>
    <row r="91" spans="1:17" ht="12" hidden="1" customHeight="1">
      <c r="B91" s="15"/>
      <c r="C91" s="15"/>
      <c r="D91" s="2"/>
      <c r="E91" s="2"/>
      <c r="F91" s="138"/>
      <c r="G91" s="63"/>
      <c r="H91" s="138"/>
      <c r="I91" s="63"/>
      <c r="J91" s="138"/>
      <c r="K91" s="63"/>
      <c r="L91" s="135"/>
      <c r="M91" s="12"/>
      <c r="N91" s="12"/>
      <c r="O91" s="12"/>
      <c r="P91" s="17"/>
      <c r="Q91" s="13"/>
    </row>
    <row r="92" spans="1:17" ht="12" hidden="1" customHeight="1">
      <c r="B92" s="15"/>
      <c r="C92" s="15"/>
      <c r="D92" s="1" t="str">
        <f>D55</f>
        <v>Transportation (airfare)</v>
      </c>
      <c r="F92" s="263"/>
      <c r="G92" s="263"/>
      <c r="H92" s="263"/>
      <c r="I92" s="263"/>
      <c r="J92" s="264"/>
      <c r="K92" s="265"/>
      <c r="L92" s="266">
        <f>L55</f>
        <v>500</v>
      </c>
      <c r="M92" s="263"/>
      <c r="N92" s="267">
        <f>L92*H91*F91</f>
        <v>0</v>
      </c>
      <c r="O92" s="263"/>
      <c r="P92" s="268"/>
      <c r="Q92" s="269"/>
    </row>
    <row r="93" spans="1:17" ht="12" hidden="1" customHeight="1">
      <c r="A93" s="47"/>
      <c r="B93" s="15"/>
      <c r="C93" s="15"/>
      <c r="D93" s="1" t="e">
        <f>D56</f>
        <v>#REF!</v>
      </c>
      <c r="F93" s="263"/>
      <c r="G93" s="263"/>
      <c r="H93" s="263"/>
      <c r="I93" s="263"/>
      <c r="J93" s="264"/>
      <c r="K93" s="265"/>
      <c r="L93" s="266" t="e">
        <f>L56</f>
        <v>#REF!</v>
      </c>
      <c r="M93" s="263"/>
      <c r="N93" s="267" t="e">
        <f>L93*H91*F91</f>
        <v>#REF!</v>
      </c>
      <c r="O93" s="263"/>
      <c r="P93" s="268"/>
      <c r="Q93" s="269"/>
    </row>
    <row r="94" spans="1:17" ht="12" hidden="1" customHeight="1">
      <c r="B94" s="15"/>
      <c r="C94" s="15"/>
      <c r="D94" s="1" t="str">
        <f>D57</f>
        <v>Per diem</v>
      </c>
      <c r="F94" s="263"/>
      <c r="G94" s="263"/>
      <c r="H94" s="263"/>
      <c r="I94" s="263"/>
      <c r="J94" s="264"/>
      <c r="K94" s="265"/>
      <c r="L94" s="266">
        <f>L57</f>
        <v>60</v>
      </c>
      <c r="M94" s="263"/>
      <c r="N94" s="267">
        <f>L94*J91*H91*F91</f>
        <v>0</v>
      </c>
      <c r="O94" s="263"/>
      <c r="P94" s="268"/>
      <c r="Q94" s="269"/>
    </row>
    <row r="95" spans="1:17" ht="12" hidden="1" customHeight="1">
      <c r="B95" s="15"/>
      <c r="C95" s="15"/>
      <c r="D95" s="1" t="str">
        <f>D58</f>
        <v>Lodging</v>
      </c>
      <c r="F95" s="263"/>
      <c r="G95" s="263"/>
      <c r="H95" s="263"/>
      <c r="I95" s="263"/>
      <c r="J95" s="264"/>
      <c r="K95" s="265"/>
      <c r="L95" s="266">
        <f>L58</f>
        <v>160</v>
      </c>
      <c r="M95" s="263"/>
      <c r="N95" s="267">
        <f>L95*J91*H91*F91</f>
        <v>0</v>
      </c>
      <c r="O95" s="263"/>
      <c r="P95" s="268"/>
      <c r="Q95" s="269"/>
    </row>
    <row r="96" spans="1:17" ht="12" hidden="1" customHeight="1">
      <c r="B96" s="15"/>
      <c r="C96" s="15"/>
      <c r="D96" s="1" t="str">
        <f>D59</f>
        <v>Car rental</v>
      </c>
      <c r="F96" s="263"/>
      <c r="G96" s="263"/>
      <c r="H96" s="263"/>
      <c r="I96" s="263"/>
      <c r="J96" s="264"/>
      <c r="K96" s="265"/>
      <c r="L96" s="266">
        <f>L59</f>
        <v>50</v>
      </c>
      <c r="M96" s="263"/>
      <c r="N96" s="267">
        <f>L96*J91*H91</f>
        <v>0</v>
      </c>
      <c r="O96" s="263"/>
      <c r="P96" s="268"/>
      <c r="Q96" s="269"/>
    </row>
    <row r="97" spans="1:17" ht="4.5" hidden="1" customHeight="1">
      <c r="B97" s="15"/>
      <c r="C97" s="15"/>
      <c r="F97" s="263"/>
      <c r="G97" s="263"/>
      <c r="H97" s="263"/>
      <c r="I97" s="263"/>
      <c r="J97" s="264"/>
      <c r="K97" s="265"/>
      <c r="L97" s="263"/>
      <c r="M97" s="263"/>
      <c r="N97" s="270"/>
      <c r="O97" s="263"/>
      <c r="P97" s="268"/>
      <c r="Q97" s="269"/>
    </row>
    <row r="98" spans="1:17" ht="12" hidden="1" customHeight="1">
      <c r="B98" s="15"/>
      <c r="C98" s="15"/>
      <c r="D98" s="1" t="str">
        <f>D61</f>
        <v>Total (a)</v>
      </c>
      <c r="F98" s="268"/>
      <c r="G98" s="268"/>
      <c r="H98" s="268"/>
      <c r="I98" s="268"/>
      <c r="J98" s="271"/>
      <c r="K98" s="272"/>
      <c r="L98" s="263"/>
      <c r="M98" s="268"/>
      <c r="N98" s="273"/>
      <c r="O98" s="273"/>
      <c r="P98" s="268" t="e">
        <f>SUM(N92:N96)</f>
        <v>#REF!</v>
      </c>
      <c r="Q98" s="269"/>
    </row>
    <row r="99" spans="1:17" ht="4.5" hidden="1" customHeight="1">
      <c r="B99" s="15"/>
      <c r="C99" s="15"/>
      <c r="F99" s="268"/>
      <c r="G99" s="268"/>
      <c r="H99" s="268"/>
      <c r="I99" s="268"/>
      <c r="J99" s="271"/>
      <c r="K99" s="272"/>
      <c r="L99" s="263"/>
      <c r="M99" s="268"/>
      <c r="N99" s="273"/>
      <c r="O99" s="273"/>
      <c r="P99" s="268"/>
      <c r="Q99" s="269"/>
    </row>
    <row r="100" spans="1:17" ht="12" hidden="1" customHeight="1">
      <c r="B100" s="51"/>
      <c r="C100" s="42" t="str">
        <f>C63</f>
        <v>(b) Domestic Travel in personal car</v>
      </c>
      <c r="E100" s="43"/>
      <c r="F100" s="274"/>
      <c r="G100" s="274"/>
      <c r="H100" s="274"/>
      <c r="I100" s="274"/>
      <c r="J100" s="264"/>
      <c r="K100" s="265"/>
      <c r="L100" s="263"/>
      <c r="M100" s="274"/>
      <c r="N100" s="275"/>
      <c r="O100" s="275"/>
      <c r="P100" s="276"/>
      <c r="Q100" s="276"/>
    </row>
    <row r="101" spans="1:17" ht="12" hidden="1" customHeight="1">
      <c r="B101" s="15"/>
      <c r="C101" s="49"/>
      <c r="E101" s="10"/>
      <c r="F101" s="277" t="s">
        <v>84</v>
      </c>
      <c r="G101" s="278"/>
      <c r="H101" s="277" t="s">
        <v>85</v>
      </c>
      <c r="I101" s="277" t="s">
        <v>107</v>
      </c>
      <c r="J101" s="277" t="s">
        <v>86</v>
      </c>
      <c r="K101" s="279"/>
      <c r="L101" s="285">
        <f>L64</f>
        <v>0</v>
      </c>
      <c r="M101" s="278"/>
      <c r="N101" s="263"/>
      <c r="O101" s="263"/>
      <c r="P101" s="268"/>
      <c r="Q101" s="269"/>
    </row>
    <row r="102" spans="1:17" ht="12" hidden="1" customHeight="1">
      <c r="B102" s="15"/>
      <c r="C102" s="15"/>
      <c r="E102" s="2"/>
      <c r="F102" s="138"/>
      <c r="G102" s="63"/>
      <c r="H102" s="138"/>
      <c r="I102" s="63"/>
      <c r="J102" s="138"/>
      <c r="K102" s="264"/>
      <c r="L102" s="266"/>
      <c r="M102" s="263"/>
      <c r="N102" s="263"/>
      <c r="O102" s="263"/>
      <c r="P102" s="268"/>
      <c r="Q102" s="269"/>
    </row>
    <row r="103" spans="1:17" ht="12" hidden="1" customHeight="1">
      <c r="B103" s="15"/>
      <c r="C103" s="15"/>
      <c r="D103" s="1" t="str">
        <f>D66</f>
        <v xml:space="preserve">Transportation </v>
      </c>
      <c r="F103" s="263"/>
      <c r="G103" s="263"/>
      <c r="H103" s="263"/>
      <c r="I103" s="263"/>
      <c r="J103" s="264"/>
      <c r="K103" s="265"/>
      <c r="L103" s="302">
        <f>L32</f>
        <v>0.625</v>
      </c>
      <c r="M103" s="263"/>
      <c r="N103" s="267">
        <f>L103*H102*F102*I102</f>
        <v>0</v>
      </c>
      <c r="O103" s="263"/>
      <c r="P103" s="268"/>
      <c r="Q103" s="269"/>
    </row>
    <row r="104" spans="1:17" ht="12" hidden="1" customHeight="1">
      <c r="B104" s="15"/>
      <c r="C104" s="15"/>
      <c r="D104" s="1" t="e">
        <f>D67</f>
        <v>#REF!</v>
      </c>
      <c r="F104" s="263"/>
      <c r="G104" s="263"/>
      <c r="H104" s="263"/>
      <c r="I104" s="263"/>
      <c r="J104" s="264"/>
      <c r="K104" s="265"/>
      <c r="L104" s="266" t="e">
        <f>L67</f>
        <v>#REF!</v>
      </c>
      <c r="M104" s="263"/>
      <c r="N104" s="267" t="e">
        <f>L104*H102*F102</f>
        <v>#REF!</v>
      </c>
      <c r="O104" s="263"/>
      <c r="P104" s="268"/>
      <c r="Q104" s="269"/>
    </row>
    <row r="105" spans="1:17" ht="12" hidden="1" customHeight="1">
      <c r="B105" s="15"/>
      <c r="C105" s="15"/>
      <c r="D105" s="1" t="str">
        <f>D68</f>
        <v>Per diem</v>
      </c>
      <c r="F105" s="263"/>
      <c r="G105" s="263"/>
      <c r="H105" s="263"/>
      <c r="I105" s="263"/>
      <c r="J105" s="264"/>
      <c r="K105" s="265"/>
      <c r="L105" s="266">
        <f>L68</f>
        <v>60</v>
      </c>
      <c r="M105" s="263"/>
      <c r="N105" s="267">
        <f>L105*J102*H102*F102</f>
        <v>0</v>
      </c>
      <c r="O105" s="263"/>
      <c r="P105" s="268"/>
      <c r="Q105" s="269"/>
    </row>
    <row r="106" spans="1:17" ht="12" hidden="1" customHeight="1">
      <c r="B106" s="15"/>
      <c r="C106" s="15"/>
      <c r="D106" s="1" t="str">
        <f>D69</f>
        <v>Lodging</v>
      </c>
      <c r="F106" s="263"/>
      <c r="G106" s="263"/>
      <c r="H106" s="263"/>
      <c r="I106" s="263"/>
      <c r="J106" s="264"/>
      <c r="K106" s="265"/>
      <c r="L106" s="266">
        <f>L69</f>
        <v>160</v>
      </c>
      <c r="M106" s="263"/>
      <c r="N106" s="267">
        <f>L106*J102*H102*F102</f>
        <v>0</v>
      </c>
      <c r="O106" s="263"/>
      <c r="P106" s="268"/>
      <c r="Q106" s="269"/>
    </row>
    <row r="107" spans="1:17" ht="12" hidden="1" customHeight="1">
      <c r="B107" s="15"/>
      <c r="C107" s="15"/>
      <c r="D107" s="1" t="e">
        <f>D70</f>
        <v>#REF!</v>
      </c>
      <c r="F107" s="263"/>
      <c r="G107" s="263"/>
      <c r="H107" s="263"/>
      <c r="I107" s="263"/>
      <c r="J107" s="264"/>
      <c r="K107" s="265"/>
      <c r="L107" s="266" t="e">
        <f>L70</f>
        <v>#REF!</v>
      </c>
      <c r="M107" s="263"/>
      <c r="N107" s="267" t="e">
        <f>L107*J102*H102</f>
        <v>#REF!</v>
      </c>
      <c r="O107" s="263"/>
      <c r="P107" s="268"/>
      <c r="Q107" s="269"/>
    </row>
    <row r="108" spans="1:17" ht="4.5" hidden="1" customHeight="1">
      <c r="B108" s="15"/>
      <c r="C108" s="15"/>
      <c r="F108" s="263"/>
      <c r="G108" s="263"/>
      <c r="H108" s="263"/>
      <c r="I108" s="263"/>
      <c r="J108" s="264"/>
      <c r="K108" s="265"/>
      <c r="L108" s="263"/>
      <c r="M108" s="263"/>
      <c r="N108" s="270"/>
      <c r="O108" s="263"/>
      <c r="P108" s="268"/>
      <c r="Q108" s="269"/>
    </row>
    <row r="109" spans="1:17" ht="12" hidden="1" customHeight="1">
      <c r="B109" s="15"/>
      <c r="C109" s="15"/>
      <c r="D109" s="1" t="str">
        <f>D72</f>
        <v>Total (b)</v>
      </c>
      <c r="F109" s="268"/>
      <c r="G109" s="268"/>
      <c r="H109" s="268"/>
      <c r="I109" s="268"/>
      <c r="J109" s="271"/>
      <c r="K109" s="272"/>
      <c r="L109" s="263"/>
      <c r="M109" s="268"/>
      <c r="N109" s="273"/>
      <c r="O109" s="273"/>
      <c r="P109" s="268" t="e">
        <f>SUM(N103:N107)</f>
        <v>#REF!</v>
      </c>
      <c r="Q109" s="269"/>
    </row>
    <row r="110" spans="1:17" ht="4.5" hidden="1" customHeight="1">
      <c r="B110" s="15"/>
      <c r="C110" s="15"/>
      <c r="F110" s="268"/>
      <c r="G110" s="268"/>
      <c r="H110" s="268"/>
      <c r="I110" s="268"/>
      <c r="J110" s="271"/>
      <c r="K110" s="272"/>
      <c r="L110" s="263"/>
      <c r="M110" s="268"/>
      <c r="N110" s="273"/>
      <c r="O110" s="273"/>
      <c r="P110" s="268"/>
      <c r="Q110" s="269"/>
    </row>
    <row r="111" spans="1:17" ht="12" hidden="1" customHeight="1">
      <c r="B111" s="51"/>
      <c r="C111" s="42" t="str">
        <f>C74</f>
        <v xml:space="preserve"> (c) Foreign Travel</v>
      </c>
      <c r="E111" s="43"/>
      <c r="F111" s="274"/>
      <c r="G111" s="274"/>
      <c r="H111" s="274"/>
      <c r="I111" s="274"/>
      <c r="J111" s="264"/>
      <c r="K111" s="265"/>
      <c r="L111" s="263"/>
      <c r="M111" s="274"/>
      <c r="N111" s="275"/>
      <c r="O111" s="275"/>
      <c r="P111" s="276"/>
      <c r="Q111" s="276"/>
    </row>
    <row r="112" spans="1:17" ht="12" hidden="1" customHeight="1">
      <c r="A112" s="10"/>
      <c r="B112" s="15"/>
      <c r="C112" s="49"/>
      <c r="E112" s="10"/>
      <c r="F112" s="277" t="s">
        <v>84</v>
      </c>
      <c r="G112" s="278"/>
      <c r="H112" s="277" t="s">
        <v>85</v>
      </c>
      <c r="I112" s="278"/>
      <c r="J112" s="277" t="s">
        <v>86</v>
      </c>
      <c r="K112" s="279"/>
      <c r="L112" s="285" t="str">
        <f>L75</f>
        <v>Amount</v>
      </c>
      <c r="M112" s="278"/>
      <c r="N112" s="263"/>
      <c r="O112" s="263"/>
      <c r="P112" s="268"/>
      <c r="Q112" s="269"/>
    </row>
    <row r="113" spans="1:17" ht="12" hidden="1" customHeight="1">
      <c r="B113" s="15"/>
      <c r="C113" s="15"/>
      <c r="E113" s="2"/>
      <c r="F113" s="138"/>
      <c r="G113" s="63"/>
      <c r="H113" s="138"/>
      <c r="I113" s="63"/>
      <c r="J113" s="138"/>
      <c r="K113" s="264"/>
      <c r="L113" s="266"/>
      <c r="M113" s="263"/>
      <c r="N113" s="263"/>
      <c r="O113" s="263"/>
      <c r="P113" s="268"/>
      <c r="Q113" s="269"/>
    </row>
    <row r="114" spans="1:17" ht="12" hidden="1" customHeight="1">
      <c r="B114" s="15"/>
      <c r="C114" s="15"/>
      <c r="D114" s="1" t="str">
        <f>D77</f>
        <v>Transportation</v>
      </c>
      <c r="F114" s="263"/>
      <c r="G114" s="263"/>
      <c r="H114" s="263"/>
      <c r="I114" s="263"/>
      <c r="J114" s="265"/>
      <c r="K114" s="265"/>
      <c r="L114" s="266">
        <f>L77</f>
        <v>1000</v>
      </c>
      <c r="M114" s="263"/>
      <c r="N114" s="267">
        <f>L114*H113*F113</f>
        <v>0</v>
      </c>
      <c r="O114" s="263"/>
      <c r="P114" s="268"/>
      <c r="Q114" s="269"/>
    </row>
    <row r="115" spans="1:17" ht="12" hidden="1" customHeight="1">
      <c r="B115" s="15"/>
      <c r="C115" s="15"/>
      <c r="D115" s="1" t="str">
        <f>D78</f>
        <v>Registration</v>
      </c>
      <c r="F115" s="263"/>
      <c r="G115" s="263"/>
      <c r="H115" s="263"/>
      <c r="I115" s="263"/>
      <c r="J115" s="265"/>
      <c r="K115" s="265"/>
      <c r="L115" s="266">
        <f>L78</f>
        <v>350</v>
      </c>
      <c r="M115" s="263"/>
      <c r="N115" s="267">
        <f>L115*H113*F113</f>
        <v>0</v>
      </c>
      <c r="O115" s="263"/>
      <c r="P115" s="268"/>
      <c r="Q115" s="269"/>
    </row>
    <row r="116" spans="1:17" ht="12" hidden="1" customHeight="1">
      <c r="B116" s="15"/>
      <c r="C116" s="15"/>
      <c r="D116" s="1" t="str">
        <f>D79</f>
        <v>Per diem</v>
      </c>
      <c r="F116" s="263"/>
      <c r="G116" s="263"/>
      <c r="H116" s="263"/>
      <c r="I116" s="263"/>
      <c r="J116" s="265"/>
      <c r="K116" s="265"/>
      <c r="L116" s="266">
        <f>L79</f>
        <v>92</v>
      </c>
      <c r="M116" s="263"/>
      <c r="N116" s="267">
        <f>L116*J113*H113*F113</f>
        <v>0</v>
      </c>
      <c r="O116" s="263"/>
      <c r="P116" s="268"/>
      <c r="Q116" s="269"/>
    </row>
    <row r="117" spans="1:17" ht="12" hidden="1" customHeight="1">
      <c r="B117" s="15"/>
      <c r="C117" s="15"/>
      <c r="D117" s="1" t="str">
        <f>D80</f>
        <v>Lodging</v>
      </c>
      <c r="F117" s="263"/>
      <c r="G117" s="263"/>
      <c r="H117" s="263"/>
      <c r="I117" s="263"/>
      <c r="J117" s="265"/>
      <c r="K117" s="265"/>
      <c r="L117" s="266">
        <f>L80</f>
        <v>160</v>
      </c>
      <c r="M117" s="263"/>
      <c r="N117" s="267">
        <f>L117*J113*H113*F113</f>
        <v>0</v>
      </c>
      <c r="O117" s="263"/>
      <c r="P117" s="268"/>
      <c r="Q117" s="269"/>
    </row>
    <row r="118" spans="1:17" ht="12" hidden="1" customHeight="1">
      <c r="B118" s="15"/>
      <c r="C118" s="15"/>
      <c r="D118" s="1" t="str">
        <f>D81</f>
        <v>Car rental</v>
      </c>
      <c r="F118" s="263"/>
      <c r="G118" s="263"/>
      <c r="H118" s="263"/>
      <c r="I118" s="263"/>
      <c r="J118" s="265"/>
      <c r="K118" s="265"/>
      <c r="L118" s="266">
        <f>L81</f>
        <v>50</v>
      </c>
      <c r="M118" s="263"/>
      <c r="N118" s="267">
        <f>L118*J113*H113</f>
        <v>0</v>
      </c>
      <c r="O118" s="263"/>
      <c r="P118" s="268"/>
      <c r="Q118" s="269"/>
    </row>
    <row r="119" spans="1:17" ht="4.5" hidden="1" customHeight="1">
      <c r="B119" s="15"/>
      <c r="C119" s="15"/>
      <c r="F119" s="263"/>
      <c r="G119" s="263"/>
      <c r="H119" s="263"/>
      <c r="I119" s="263"/>
      <c r="J119" s="265"/>
      <c r="K119" s="265"/>
      <c r="L119" s="263"/>
      <c r="M119" s="263"/>
      <c r="N119" s="270"/>
      <c r="O119" s="263"/>
      <c r="P119" s="268"/>
      <c r="Q119" s="269"/>
    </row>
    <row r="120" spans="1:17" ht="12" hidden="1" customHeight="1">
      <c r="B120" s="15"/>
      <c r="C120" s="15"/>
      <c r="D120" s="1" t="str">
        <f>D83</f>
        <v>Total (c)</v>
      </c>
      <c r="F120" s="268"/>
      <c r="G120" s="268"/>
      <c r="H120" s="268"/>
      <c r="I120" s="268"/>
      <c r="J120" s="272"/>
      <c r="K120" s="272"/>
      <c r="L120" s="268"/>
      <c r="M120" s="268"/>
      <c r="N120" s="273"/>
      <c r="O120" s="273"/>
      <c r="P120" s="268">
        <f>SUM(N114:N118)</f>
        <v>0</v>
      </c>
      <c r="Q120" s="269"/>
    </row>
    <row r="121" spans="1:17" ht="4.5" hidden="1" customHeight="1">
      <c r="B121" s="15"/>
      <c r="C121" s="15"/>
      <c r="F121" s="268"/>
      <c r="G121" s="268"/>
      <c r="H121" s="268"/>
      <c r="I121" s="268"/>
      <c r="J121" s="272"/>
      <c r="K121" s="272"/>
      <c r="L121" s="268"/>
      <c r="M121" s="268"/>
      <c r="N121" s="273"/>
      <c r="O121" s="273"/>
      <c r="P121" s="280"/>
      <c r="Q121" s="269"/>
    </row>
    <row r="122" spans="1:17" ht="12" hidden="1" customHeight="1" thickBot="1">
      <c r="B122" s="15"/>
      <c r="C122" s="1" t="s">
        <v>42</v>
      </c>
      <c r="F122" s="263"/>
      <c r="G122" s="263"/>
      <c r="H122" s="263"/>
      <c r="I122" s="263"/>
      <c r="J122" s="265"/>
      <c r="K122" s="265"/>
      <c r="L122" s="263"/>
      <c r="M122" s="263"/>
      <c r="N122" s="263"/>
      <c r="O122" s="263"/>
      <c r="P122" s="268"/>
      <c r="Q122" s="281" t="e">
        <f>P98+P109+P120</f>
        <v>#REF!</v>
      </c>
    </row>
    <row r="123" spans="1:17" ht="12" hidden="1" customHeight="1" thickTop="1" thickBot="1">
      <c r="A123" s="260"/>
      <c r="B123" s="261"/>
      <c r="C123" s="260"/>
      <c r="D123" s="260"/>
      <c r="E123" s="260"/>
      <c r="F123" s="282"/>
      <c r="G123" s="282"/>
      <c r="H123" s="282"/>
      <c r="I123" s="282"/>
      <c r="J123" s="283"/>
      <c r="K123" s="283"/>
      <c r="L123" s="282"/>
      <c r="M123" s="282"/>
      <c r="N123" s="282"/>
      <c r="O123" s="282"/>
      <c r="P123" s="284"/>
      <c r="Q123" s="281"/>
    </row>
    <row r="124" spans="1:17" ht="12" hidden="1" customHeight="1" thickTop="1">
      <c r="F124" s="54"/>
      <c r="G124" s="1"/>
    </row>
    <row r="125" spans="1:17" ht="12" hidden="1" customHeight="1">
      <c r="A125" s="4" t="s">
        <v>115</v>
      </c>
      <c r="B125" s="10"/>
      <c r="C125" s="5"/>
      <c r="D125" s="5"/>
      <c r="E125" s="5"/>
      <c r="F125" s="5"/>
      <c r="G125" s="5"/>
      <c r="H125" s="5"/>
      <c r="I125" s="6"/>
      <c r="J125" s="6"/>
      <c r="K125" s="5"/>
      <c r="L125" s="5"/>
      <c r="M125" s="7"/>
      <c r="N125" s="7"/>
      <c r="O125" s="8"/>
      <c r="P125" s="9"/>
      <c r="Q125" s="10"/>
    </row>
    <row r="126" spans="1:17" ht="12" hidden="1" customHeight="1">
      <c r="B126" s="42"/>
      <c r="C126" s="42" t="str">
        <f>C89</f>
        <v>(a) Domestic Travel with airfare</v>
      </c>
      <c r="D126" s="43"/>
      <c r="E126" s="43"/>
      <c r="F126" s="44"/>
      <c r="G126" s="44"/>
      <c r="H126" s="44"/>
      <c r="I126" s="44"/>
      <c r="J126" s="45"/>
      <c r="K126" s="45"/>
      <c r="L126" s="44"/>
      <c r="M126" s="44"/>
      <c r="N126" s="46"/>
      <c r="O126" s="46"/>
      <c r="P126" s="47"/>
      <c r="Q126" s="48"/>
    </row>
    <row r="127" spans="1:17" ht="12" hidden="1" customHeight="1">
      <c r="B127" s="49"/>
      <c r="C127" s="49"/>
      <c r="D127" s="10"/>
      <c r="E127" s="10"/>
      <c r="F127" s="119" t="s">
        <v>84</v>
      </c>
      <c r="G127" s="28"/>
      <c r="H127" s="119" t="s">
        <v>85</v>
      </c>
      <c r="I127" s="28"/>
      <c r="J127" s="119" t="s">
        <v>86</v>
      </c>
      <c r="K127" s="29"/>
      <c r="L127" s="119" t="s">
        <v>87</v>
      </c>
      <c r="M127" s="28"/>
      <c r="N127" s="12"/>
      <c r="O127" s="12"/>
      <c r="Q127" s="13"/>
    </row>
    <row r="128" spans="1:17" ht="12" hidden="1" customHeight="1">
      <c r="B128" s="15"/>
      <c r="C128" s="15"/>
      <c r="D128" s="2"/>
      <c r="E128" s="2"/>
      <c r="F128" s="138"/>
      <c r="G128" s="63"/>
      <c r="H128" s="138"/>
      <c r="I128" s="63"/>
      <c r="J128" s="138"/>
      <c r="K128" s="63"/>
      <c r="L128" s="135"/>
      <c r="M128" s="12"/>
      <c r="N128" s="12"/>
      <c r="O128" s="12"/>
      <c r="P128" s="17"/>
      <c r="Q128" s="13"/>
    </row>
    <row r="129" spans="1:17" ht="12" hidden="1" customHeight="1">
      <c r="B129" s="15"/>
      <c r="C129" s="15"/>
      <c r="D129" s="1" t="str">
        <f>D92</f>
        <v>Transportation (airfare)</v>
      </c>
      <c r="F129" s="263"/>
      <c r="G129" s="263"/>
      <c r="H129" s="263"/>
      <c r="I129" s="263"/>
      <c r="J129" s="264"/>
      <c r="K129" s="265"/>
      <c r="L129" s="266">
        <f>L92</f>
        <v>500</v>
      </c>
      <c r="M129" s="263"/>
      <c r="N129" s="267">
        <f>L129*H128*F128</f>
        <v>0</v>
      </c>
      <c r="O129" s="263"/>
      <c r="P129" s="268"/>
      <c r="Q129" s="269"/>
    </row>
    <row r="130" spans="1:17" ht="12" hidden="1" customHeight="1">
      <c r="A130" s="47"/>
      <c r="B130" s="15"/>
      <c r="C130" s="15"/>
      <c r="D130" s="1" t="e">
        <f>D93</f>
        <v>#REF!</v>
      </c>
      <c r="F130" s="263"/>
      <c r="G130" s="263"/>
      <c r="H130" s="263"/>
      <c r="I130" s="263"/>
      <c r="J130" s="264"/>
      <c r="K130" s="265"/>
      <c r="L130" s="266" t="e">
        <f>L93</f>
        <v>#REF!</v>
      </c>
      <c r="M130" s="263"/>
      <c r="N130" s="267" t="e">
        <f>L130*H128*F128</f>
        <v>#REF!</v>
      </c>
      <c r="O130" s="263"/>
      <c r="P130" s="268"/>
      <c r="Q130" s="269"/>
    </row>
    <row r="131" spans="1:17" ht="12" hidden="1" customHeight="1">
      <c r="B131" s="15"/>
      <c r="C131" s="15"/>
      <c r="D131" s="1" t="str">
        <f>D94</f>
        <v>Per diem</v>
      </c>
      <c r="F131" s="263"/>
      <c r="G131" s="263"/>
      <c r="H131" s="263"/>
      <c r="I131" s="263"/>
      <c r="J131" s="264"/>
      <c r="K131" s="265"/>
      <c r="L131" s="266">
        <f>L94</f>
        <v>60</v>
      </c>
      <c r="M131" s="263"/>
      <c r="N131" s="267">
        <f>L131*J128*H128*F128</f>
        <v>0</v>
      </c>
      <c r="O131" s="263"/>
      <c r="P131" s="268"/>
      <c r="Q131" s="269"/>
    </row>
    <row r="132" spans="1:17" ht="12" hidden="1" customHeight="1">
      <c r="B132" s="15"/>
      <c r="C132" s="15"/>
      <c r="D132" s="1" t="str">
        <f>D95</f>
        <v>Lodging</v>
      </c>
      <c r="F132" s="263"/>
      <c r="G132" s="263"/>
      <c r="H132" s="263"/>
      <c r="I132" s="263"/>
      <c r="J132" s="264"/>
      <c r="K132" s="265"/>
      <c r="L132" s="266">
        <f>L95</f>
        <v>160</v>
      </c>
      <c r="M132" s="263"/>
      <c r="N132" s="267">
        <f>L132*J128*H128*F128</f>
        <v>0</v>
      </c>
      <c r="O132" s="263"/>
      <c r="P132" s="268"/>
      <c r="Q132" s="269"/>
    </row>
    <row r="133" spans="1:17" ht="12" hidden="1" customHeight="1">
      <c r="B133" s="15"/>
      <c r="C133" s="15"/>
      <c r="D133" s="1" t="str">
        <f>D96</f>
        <v>Car rental</v>
      </c>
      <c r="F133" s="263"/>
      <c r="G133" s="263"/>
      <c r="H133" s="263"/>
      <c r="I133" s="263"/>
      <c r="J133" s="264"/>
      <c r="K133" s="265"/>
      <c r="L133" s="266">
        <f>L96</f>
        <v>50</v>
      </c>
      <c r="M133" s="263"/>
      <c r="N133" s="267">
        <f>L133*J128*H128</f>
        <v>0</v>
      </c>
      <c r="O133" s="263"/>
      <c r="P133" s="268"/>
      <c r="Q133" s="269"/>
    </row>
    <row r="134" spans="1:17" ht="4.5" hidden="1" customHeight="1">
      <c r="B134" s="15"/>
      <c r="C134" s="15"/>
      <c r="F134" s="263"/>
      <c r="G134" s="263"/>
      <c r="H134" s="263"/>
      <c r="I134" s="263"/>
      <c r="J134" s="264"/>
      <c r="K134" s="265"/>
      <c r="L134" s="263"/>
      <c r="M134" s="263"/>
      <c r="N134" s="270"/>
      <c r="O134" s="263"/>
      <c r="P134" s="268"/>
      <c r="Q134" s="269"/>
    </row>
    <row r="135" spans="1:17" ht="12" hidden="1" customHeight="1">
      <c r="B135" s="15"/>
      <c r="C135" s="15"/>
      <c r="D135" s="1" t="str">
        <f>D98</f>
        <v>Total (a)</v>
      </c>
      <c r="F135" s="268"/>
      <c r="G135" s="268"/>
      <c r="H135" s="268"/>
      <c r="I135" s="268"/>
      <c r="J135" s="271"/>
      <c r="K135" s="272"/>
      <c r="L135" s="263"/>
      <c r="M135" s="268"/>
      <c r="N135" s="273"/>
      <c r="O135" s="273"/>
      <c r="P135" s="268" t="e">
        <f>SUM(N129:N133)</f>
        <v>#REF!</v>
      </c>
      <c r="Q135" s="269"/>
    </row>
    <row r="136" spans="1:17" ht="4.5" hidden="1" customHeight="1">
      <c r="B136" s="15"/>
      <c r="C136" s="15"/>
      <c r="F136" s="268"/>
      <c r="G136" s="268"/>
      <c r="H136" s="268"/>
      <c r="I136" s="268"/>
      <c r="J136" s="271"/>
      <c r="K136" s="272"/>
      <c r="L136" s="263"/>
      <c r="M136" s="268"/>
      <c r="N136" s="273"/>
      <c r="O136" s="273"/>
      <c r="P136" s="268"/>
      <c r="Q136" s="269"/>
    </row>
    <row r="137" spans="1:17" ht="12" hidden="1" customHeight="1">
      <c r="B137" s="51"/>
      <c r="C137" s="42" t="str">
        <f>C100</f>
        <v>(b) Domestic Travel in personal car</v>
      </c>
      <c r="E137" s="43"/>
      <c r="F137" s="274"/>
      <c r="G137" s="274"/>
      <c r="H137" s="274"/>
      <c r="I137" s="274"/>
      <c r="J137" s="264"/>
      <c r="K137" s="265"/>
      <c r="L137" s="263"/>
      <c r="M137" s="274"/>
      <c r="N137" s="275"/>
      <c r="O137" s="275"/>
      <c r="P137" s="276"/>
      <c r="Q137" s="276"/>
    </row>
    <row r="138" spans="1:17" ht="12" hidden="1" customHeight="1">
      <c r="B138" s="15"/>
      <c r="C138" s="49"/>
      <c r="E138" s="10"/>
      <c r="F138" s="277" t="s">
        <v>84</v>
      </c>
      <c r="G138" s="278"/>
      <c r="H138" s="277" t="s">
        <v>85</v>
      </c>
      <c r="I138" s="277" t="s">
        <v>107</v>
      </c>
      <c r="J138" s="277" t="s">
        <v>86</v>
      </c>
      <c r="K138" s="279"/>
      <c r="L138" s="285">
        <f>L101</f>
        <v>0</v>
      </c>
      <c r="M138" s="278"/>
      <c r="N138" s="263"/>
      <c r="O138" s="263"/>
      <c r="P138" s="268"/>
      <c r="Q138" s="269"/>
    </row>
    <row r="139" spans="1:17" ht="12" hidden="1" customHeight="1">
      <c r="B139" s="15"/>
      <c r="C139" s="15"/>
      <c r="E139" s="2"/>
      <c r="F139" s="138"/>
      <c r="G139" s="63"/>
      <c r="H139" s="138"/>
      <c r="I139" s="63"/>
      <c r="J139" s="138"/>
      <c r="K139" s="264"/>
      <c r="L139" s="266"/>
      <c r="M139" s="263"/>
      <c r="N139" s="263"/>
      <c r="O139" s="263"/>
      <c r="P139" s="268"/>
      <c r="Q139" s="269"/>
    </row>
    <row r="140" spans="1:17" ht="12" hidden="1" customHeight="1">
      <c r="B140" s="15"/>
      <c r="C140" s="15"/>
      <c r="D140" s="1" t="str">
        <f>D103</f>
        <v xml:space="preserve">Transportation </v>
      </c>
      <c r="F140" s="263"/>
      <c r="G140" s="263"/>
      <c r="H140" s="263"/>
      <c r="I140" s="263"/>
      <c r="J140" s="264"/>
      <c r="K140" s="265"/>
      <c r="L140" s="302">
        <f>L32</f>
        <v>0.625</v>
      </c>
      <c r="M140" s="263"/>
      <c r="N140" s="267">
        <f>L140*H139*F139*I139</f>
        <v>0</v>
      </c>
      <c r="O140" s="263"/>
      <c r="P140" s="268"/>
      <c r="Q140" s="269"/>
    </row>
    <row r="141" spans="1:17" ht="12" hidden="1" customHeight="1">
      <c r="B141" s="15"/>
      <c r="C141" s="15"/>
      <c r="D141" s="1" t="e">
        <f>D104</f>
        <v>#REF!</v>
      </c>
      <c r="F141" s="263"/>
      <c r="G141" s="263"/>
      <c r="H141" s="263"/>
      <c r="I141" s="263"/>
      <c r="J141" s="264"/>
      <c r="K141" s="265"/>
      <c r="L141" s="266" t="e">
        <f>L104</f>
        <v>#REF!</v>
      </c>
      <c r="M141" s="263"/>
      <c r="N141" s="267" t="e">
        <f>L141*H139*F139</f>
        <v>#REF!</v>
      </c>
      <c r="O141" s="263"/>
      <c r="P141" s="268"/>
      <c r="Q141" s="269"/>
    </row>
    <row r="142" spans="1:17" ht="12" hidden="1" customHeight="1">
      <c r="B142" s="15"/>
      <c r="C142" s="15"/>
      <c r="D142" s="1" t="str">
        <f>D105</f>
        <v>Per diem</v>
      </c>
      <c r="F142" s="263"/>
      <c r="G142" s="263"/>
      <c r="H142" s="263"/>
      <c r="I142" s="263"/>
      <c r="J142" s="264"/>
      <c r="K142" s="265"/>
      <c r="L142" s="266">
        <f>L105</f>
        <v>60</v>
      </c>
      <c r="M142" s="263"/>
      <c r="N142" s="267">
        <f>L142*J139*H139*F139</f>
        <v>0</v>
      </c>
      <c r="O142" s="263"/>
      <c r="P142" s="268"/>
      <c r="Q142" s="269"/>
    </row>
    <row r="143" spans="1:17" ht="12" hidden="1" customHeight="1">
      <c r="B143" s="15"/>
      <c r="C143" s="15"/>
      <c r="D143" s="1" t="str">
        <f>D106</f>
        <v>Lodging</v>
      </c>
      <c r="F143" s="263"/>
      <c r="G143" s="263"/>
      <c r="H143" s="263"/>
      <c r="I143" s="263"/>
      <c r="J143" s="264"/>
      <c r="K143" s="265"/>
      <c r="L143" s="266">
        <f>L106</f>
        <v>160</v>
      </c>
      <c r="M143" s="263"/>
      <c r="N143" s="267">
        <f>L143*J139*H139*F139</f>
        <v>0</v>
      </c>
      <c r="O143" s="263"/>
      <c r="P143" s="268"/>
      <c r="Q143" s="269"/>
    </row>
    <row r="144" spans="1:17" ht="12" hidden="1" customHeight="1">
      <c r="B144" s="15"/>
      <c r="C144" s="15"/>
      <c r="D144" s="1" t="e">
        <f>D107</f>
        <v>#REF!</v>
      </c>
      <c r="F144" s="263"/>
      <c r="G144" s="263"/>
      <c r="H144" s="263"/>
      <c r="I144" s="263"/>
      <c r="J144" s="264"/>
      <c r="K144" s="265"/>
      <c r="L144" s="266" t="e">
        <f>L107</f>
        <v>#REF!</v>
      </c>
      <c r="M144" s="263"/>
      <c r="N144" s="267" t="e">
        <f>L144*J139*H139</f>
        <v>#REF!</v>
      </c>
      <c r="O144" s="263"/>
      <c r="P144" s="268"/>
      <c r="Q144" s="269"/>
    </row>
    <row r="145" spans="1:17" ht="4.5" hidden="1" customHeight="1">
      <c r="B145" s="15"/>
      <c r="C145" s="15"/>
      <c r="F145" s="263"/>
      <c r="G145" s="263"/>
      <c r="H145" s="263"/>
      <c r="I145" s="263"/>
      <c r="J145" s="264"/>
      <c r="K145" s="265"/>
      <c r="L145" s="263"/>
      <c r="M145" s="263"/>
      <c r="N145" s="270"/>
      <c r="O145" s="263"/>
      <c r="P145" s="268"/>
      <c r="Q145" s="269"/>
    </row>
    <row r="146" spans="1:17" ht="12" hidden="1" customHeight="1">
      <c r="B146" s="15"/>
      <c r="C146" s="15"/>
      <c r="D146" s="1" t="str">
        <f>D109</f>
        <v>Total (b)</v>
      </c>
      <c r="F146" s="268"/>
      <c r="G146" s="268"/>
      <c r="H146" s="268"/>
      <c r="I146" s="268"/>
      <c r="J146" s="271"/>
      <c r="K146" s="272"/>
      <c r="L146" s="263"/>
      <c r="M146" s="268"/>
      <c r="N146" s="273"/>
      <c r="O146" s="273"/>
      <c r="P146" s="268" t="e">
        <f>SUM(N140:N144)</f>
        <v>#REF!</v>
      </c>
      <c r="Q146" s="269"/>
    </row>
    <row r="147" spans="1:17" ht="4.5" hidden="1" customHeight="1">
      <c r="B147" s="15"/>
      <c r="C147" s="15"/>
      <c r="F147" s="268"/>
      <c r="G147" s="268"/>
      <c r="H147" s="268"/>
      <c r="I147" s="268"/>
      <c r="J147" s="271"/>
      <c r="K147" s="272"/>
      <c r="L147" s="263"/>
      <c r="M147" s="268"/>
      <c r="N147" s="273"/>
      <c r="O147" s="273"/>
      <c r="P147" s="268"/>
      <c r="Q147" s="269"/>
    </row>
    <row r="148" spans="1:17" ht="12" hidden="1" customHeight="1">
      <c r="B148" s="51"/>
      <c r="C148" s="42" t="str">
        <f>C111</f>
        <v xml:space="preserve"> (c) Foreign Travel</v>
      </c>
      <c r="E148" s="43"/>
      <c r="F148" s="274"/>
      <c r="G148" s="274"/>
      <c r="H148" s="274"/>
      <c r="I148" s="274"/>
      <c r="J148" s="264"/>
      <c r="K148" s="265"/>
      <c r="L148" s="263"/>
      <c r="M148" s="274"/>
      <c r="N148" s="275"/>
      <c r="O148" s="275"/>
      <c r="P148" s="276"/>
      <c r="Q148" s="276"/>
    </row>
    <row r="149" spans="1:17" ht="12" hidden="1" customHeight="1">
      <c r="A149" s="10"/>
      <c r="B149" s="15"/>
      <c r="C149" s="49"/>
      <c r="E149" s="10"/>
      <c r="F149" s="277" t="s">
        <v>84</v>
      </c>
      <c r="G149" s="278"/>
      <c r="H149" s="277" t="s">
        <v>85</v>
      </c>
      <c r="I149" s="278"/>
      <c r="J149" s="277" t="s">
        <v>86</v>
      </c>
      <c r="K149" s="279"/>
      <c r="L149" s="285" t="str">
        <f>L112</f>
        <v>Amount</v>
      </c>
      <c r="M149" s="278"/>
      <c r="N149" s="263"/>
      <c r="O149" s="263"/>
      <c r="P149" s="268"/>
      <c r="Q149" s="269"/>
    </row>
    <row r="150" spans="1:17" ht="12" hidden="1" customHeight="1">
      <c r="B150" s="15"/>
      <c r="C150" s="15"/>
      <c r="E150" s="2"/>
      <c r="F150" s="138"/>
      <c r="G150" s="63"/>
      <c r="H150" s="138"/>
      <c r="I150" s="63"/>
      <c r="J150" s="138"/>
      <c r="K150" s="264"/>
      <c r="L150" s="266"/>
      <c r="M150" s="263"/>
      <c r="N150" s="263"/>
      <c r="O150" s="263"/>
      <c r="P150" s="268"/>
      <c r="Q150" s="269"/>
    </row>
    <row r="151" spans="1:17" ht="12" hidden="1" customHeight="1">
      <c r="B151" s="15"/>
      <c r="C151" s="15"/>
      <c r="D151" s="1" t="str">
        <f>D114</f>
        <v>Transportation</v>
      </c>
      <c r="F151" s="263"/>
      <c r="G151" s="263"/>
      <c r="H151" s="263"/>
      <c r="I151" s="263"/>
      <c r="J151" s="265"/>
      <c r="K151" s="265"/>
      <c r="L151" s="266">
        <f>L114</f>
        <v>1000</v>
      </c>
      <c r="M151" s="263"/>
      <c r="N151" s="267">
        <f>L151*H150*F150</f>
        <v>0</v>
      </c>
      <c r="O151" s="263"/>
      <c r="P151" s="268"/>
      <c r="Q151" s="269"/>
    </row>
    <row r="152" spans="1:17" ht="12" hidden="1" customHeight="1">
      <c r="B152" s="15"/>
      <c r="C152" s="15"/>
      <c r="D152" s="1" t="str">
        <f>D115</f>
        <v>Registration</v>
      </c>
      <c r="F152" s="263"/>
      <c r="G152" s="263"/>
      <c r="H152" s="263"/>
      <c r="I152" s="263"/>
      <c r="J152" s="265"/>
      <c r="K152" s="265"/>
      <c r="L152" s="266">
        <f>L115</f>
        <v>350</v>
      </c>
      <c r="M152" s="263"/>
      <c r="N152" s="267">
        <f>L152*H150*F150</f>
        <v>0</v>
      </c>
      <c r="O152" s="263"/>
      <c r="P152" s="268"/>
      <c r="Q152" s="269"/>
    </row>
    <row r="153" spans="1:17" ht="12" hidden="1" customHeight="1">
      <c r="B153" s="15"/>
      <c r="C153" s="15"/>
      <c r="D153" s="1" t="str">
        <f>D116</f>
        <v>Per diem</v>
      </c>
      <c r="F153" s="263"/>
      <c r="G153" s="263"/>
      <c r="H153" s="263"/>
      <c r="I153" s="263"/>
      <c r="J153" s="265"/>
      <c r="K153" s="265"/>
      <c r="L153" s="266">
        <f>L116</f>
        <v>92</v>
      </c>
      <c r="M153" s="263"/>
      <c r="N153" s="267">
        <f>L153*J150*H150*F150</f>
        <v>0</v>
      </c>
      <c r="O153" s="263"/>
      <c r="P153" s="268"/>
      <c r="Q153" s="269"/>
    </row>
    <row r="154" spans="1:17" ht="12" hidden="1" customHeight="1">
      <c r="B154" s="15"/>
      <c r="C154" s="15"/>
      <c r="D154" s="1" t="str">
        <f>D117</f>
        <v>Lodging</v>
      </c>
      <c r="F154" s="263"/>
      <c r="G154" s="263"/>
      <c r="H154" s="263"/>
      <c r="I154" s="263"/>
      <c r="J154" s="265"/>
      <c r="K154" s="265"/>
      <c r="L154" s="266">
        <f>L117</f>
        <v>160</v>
      </c>
      <c r="M154" s="263"/>
      <c r="N154" s="267">
        <f>L154*J150*H150*F150</f>
        <v>0</v>
      </c>
      <c r="O154" s="263"/>
      <c r="P154" s="268"/>
      <c r="Q154" s="269"/>
    </row>
    <row r="155" spans="1:17" ht="12" hidden="1" customHeight="1">
      <c r="B155" s="15"/>
      <c r="C155" s="15"/>
      <c r="D155" s="1" t="str">
        <f>D118</f>
        <v>Car rental</v>
      </c>
      <c r="F155" s="263"/>
      <c r="G155" s="263"/>
      <c r="H155" s="263"/>
      <c r="I155" s="263"/>
      <c r="J155" s="265"/>
      <c r="K155" s="265"/>
      <c r="L155" s="266">
        <f>L118</f>
        <v>50</v>
      </c>
      <c r="M155" s="263"/>
      <c r="N155" s="267">
        <f>L155*J150*H150</f>
        <v>0</v>
      </c>
      <c r="O155" s="263"/>
      <c r="P155" s="268"/>
      <c r="Q155" s="269"/>
    </row>
    <row r="156" spans="1:17" ht="4.5" hidden="1" customHeight="1">
      <c r="B156" s="15"/>
      <c r="C156" s="15"/>
      <c r="F156" s="263"/>
      <c r="G156" s="263"/>
      <c r="H156" s="263"/>
      <c r="I156" s="263"/>
      <c r="J156" s="265"/>
      <c r="K156" s="265"/>
      <c r="L156" s="263"/>
      <c r="M156" s="263"/>
      <c r="N156" s="270"/>
      <c r="O156" s="263"/>
      <c r="P156" s="268"/>
      <c r="Q156" s="269"/>
    </row>
    <row r="157" spans="1:17" ht="12" hidden="1" customHeight="1">
      <c r="B157" s="15"/>
      <c r="C157" s="15"/>
      <c r="D157" s="1" t="str">
        <f>D120</f>
        <v>Total (c)</v>
      </c>
      <c r="F157" s="268"/>
      <c r="G157" s="268"/>
      <c r="H157" s="268"/>
      <c r="I157" s="268"/>
      <c r="J157" s="272"/>
      <c r="K157" s="272"/>
      <c r="L157" s="268"/>
      <c r="M157" s="268"/>
      <c r="N157" s="273"/>
      <c r="O157" s="273"/>
      <c r="P157" s="268">
        <f>SUM(N151:N155)</f>
        <v>0</v>
      </c>
      <c r="Q157" s="269"/>
    </row>
    <row r="158" spans="1:17" ht="4.5" hidden="1" customHeight="1">
      <c r="B158" s="15"/>
      <c r="C158" s="15"/>
      <c r="F158" s="268"/>
      <c r="G158" s="268"/>
      <c r="H158" s="268"/>
      <c r="I158" s="268"/>
      <c r="J158" s="272"/>
      <c r="K158" s="272"/>
      <c r="L158" s="268"/>
      <c r="M158" s="268"/>
      <c r="N158" s="273"/>
      <c r="O158" s="273"/>
      <c r="P158" s="280"/>
      <c r="Q158" s="269"/>
    </row>
    <row r="159" spans="1:17" ht="12" hidden="1" customHeight="1" thickBot="1">
      <c r="B159" s="15"/>
      <c r="C159" s="1" t="s">
        <v>42</v>
      </c>
      <c r="F159" s="263"/>
      <c r="G159" s="263"/>
      <c r="H159" s="263"/>
      <c r="I159" s="263"/>
      <c r="J159" s="265"/>
      <c r="K159" s="265"/>
      <c r="L159" s="263"/>
      <c r="M159" s="263"/>
      <c r="N159" s="263"/>
      <c r="O159" s="263"/>
      <c r="P159" s="268"/>
      <c r="Q159" s="281" t="e">
        <f>P135+P146+P157</f>
        <v>#REF!</v>
      </c>
    </row>
    <row r="160" spans="1:17" ht="12" hidden="1" customHeight="1" thickTop="1" thickBot="1">
      <c r="A160" s="260"/>
      <c r="B160" s="261"/>
      <c r="C160" s="260"/>
      <c r="D160" s="260"/>
      <c r="E160" s="260"/>
      <c r="F160" s="282"/>
      <c r="G160" s="282"/>
      <c r="H160" s="282"/>
      <c r="I160" s="282"/>
      <c r="J160" s="283"/>
      <c r="K160" s="283"/>
      <c r="L160" s="282"/>
      <c r="M160" s="282"/>
      <c r="N160" s="282"/>
      <c r="O160" s="282"/>
      <c r="P160" s="284"/>
      <c r="Q160" s="281"/>
    </row>
    <row r="161" spans="1:17" ht="12" hidden="1" customHeight="1" thickTop="1"/>
    <row r="162" spans="1:17" ht="12" hidden="1" customHeight="1">
      <c r="A162" s="4" t="s">
        <v>116</v>
      </c>
      <c r="B162" s="10"/>
      <c r="C162" s="5"/>
      <c r="D162" s="5"/>
      <c r="E162" s="5"/>
      <c r="F162" s="5"/>
      <c r="G162" s="5"/>
      <c r="H162" s="5"/>
      <c r="I162" s="6"/>
      <c r="J162" s="6"/>
      <c r="K162" s="5"/>
      <c r="L162" s="5"/>
      <c r="M162" s="7"/>
      <c r="N162" s="7"/>
      <c r="O162" s="8"/>
      <c r="P162" s="9"/>
      <c r="Q162" s="10"/>
    </row>
    <row r="163" spans="1:17" ht="12" hidden="1" customHeight="1">
      <c r="B163" s="42"/>
      <c r="C163" s="42" t="str">
        <f>C126</f>
        <v>(a) Domestic Travel with airfare</v>
      </c>
      <c r="D163" s="43"/>
      <c r="E163" s="43"/>
      <c r="F163" s="44"/>
      <c r="G163" s="44"/>
      <c r="H163" s="44"/>
      <c r="I163" s="44"/>
      <c r="J163" s="45"/>
      <c r="K163" s="45"/>
      <c r="L163" s="44"/>
      <c r="M163" s="44"/>
      <c r="N163" s="46"/>
      <c r="O163" s="46"/>
      <c r="P163" s="47"/>
      <c r="Q163" s="48"/>
    </row>
    <row r="164" spans="1:17" ht="12" hidden="1" customHeight="1">
      <c r="B164" s="49"/>
      <c r="C164" s="49"/>
      <c r="D164" s="10"/>
      <c r="E164" s="10"/>
      <c r="F164" s="119" t="s">
        <v>84</v>
      </c>
      <c r="G164" s="28"/>
      <c r="H164" s="119" t="s">
        <v>85</v>
      </c>
      <c r="I164" s="28"/>
      <c r="J164" s="119" t="s">
        <v>86</v>
      </c>
      <c r="K164" s="29"/>
      <c r="L164" s="119" t="s">
        <v>87</v>
      </c>
      <c r="M164" s="28"/>
      <c r="N164" s="12"/>
      <c r="O164" s="12"/>
      <c r="Q164" s="13"/>
    </row>
    <row r="165" spans="1:17" ht="12" hidden="1" customHeight="1">
      <c r="B165" s="15"/>
      <c r="C165" s="15"/>
      <c r="D165" s="2"/>
      <c r="E165" s="2"/>
      <c r="F165" s="138"/>
      <c r="G165" s="63"/>
      <c r="H165" s="138"/>
      <c r="I165" s="63"/>
      <c r="J165" s="138"/>
      <c r="K165" s="63"/>
      <c r="L165" s="135"/>
      <c r="M165" s="12"/>
      <c r="N165" s="12"/>
      <c r="O165" s="12"/>
      <c r="P165" s="17"/>
      <c r="Q165" s="13"/>
    </row>
    <row r="166" spans="1:17" ht="12" hidden="1" customHeight="1">
      <c r="B166" s="15"/>
      <c r="C166" s="15"/>
      <c r="D166" s="1" t="str">
        <f>D129</f>
        <v>Transportation (airfare)</v>
      </c>
      <c r="F166" s="263"/>
      <c r="G166" s="263"/>
      <c r="H166" s="263"/>
      <c r="I166" s="263"/>
      <c r="J166" s="264"/>
      <c r="K166" s="265"/>
      <c r="L166" s="266">
        <f>L129</f>
        <v>500</v>
      </c>
      <c r="M166" s="263"/>
      <c r="N166" s="267">
        <f>L166*H165*F165</f>
        <v>0</v>
      </c>
      <c r="O166" s="263"/>
      <c r="P166" s="268"/>
      <c r="Q166" s="269"/>
    </row>
    <row r="167" spans="1:17" ht="12" hidden="1" customHeight="1">
      <c r="A167" s="47"/>
      <c r="B167" s="15"/>
      <c r="C167" s="15"/>
      <c r="D167" s="1" t="e">
        <f>D130</f>
        <v>#REF!</v>
      </c>
      <c r="F167" s="263"/>
      <c r="G167" s="263"/>
      <c r="H167" s="263"/>
      <c r="I167" s="263"/>
      <c r="J167" s="264"/>
      <c r="K167" s="265"/>
      <c r="L167" s="266" t="e">
        <f>L130</f>
        <v>#REF!</v>
      </c>
      <c r="M167" s="263"/>
      <c r="N167" s="267" t="e">
        <f>L167*H165*F165</f>
        <v>#REF!</v>
      </c>
      <c r="O167" s="263"/>
      <c r="P167" s="268"/>
      <c r="Q167" s="269"/>
    </row>
    <row r="168" spans="1:17" ht="12" hidden="1" customHeight="1">
      <c r="B168" s="15"/>
      <c r="C168" s="15"/>
      <c r="D168" s="1" t="str">
        <f>D131</f>
        <v>Per diem</v>
      </c>
      <c r="F168" s="263"/>
      <c r="G168" s="263"/>
      <c r="H168" s="263"/>
      <c r="I168" s="263"/>
      <c r="J168" s="264"/>
      <c r="K168" s="265"/>
      <c r="L168" s="266">
        <f>L131</f>
        <v>60</v>
      </c>
      <c r="M168" s="263"/>
      <c r="N168" s="267">
        <f>L168*J165*H165*F165</f>
        <v>0</v>
      </c>
      <c r="O168" s="263"/>
      <c r="P168" s="268"/>
      <c r="Q168" s="269"/>
    </row>
    <row r="169" spans="1:17" ht="12" hidden="1" customHeight="1">
      <c r="B169" s="15"/>
      <c r="C169" s="15"/>
      <c r="D169" s="1" t="str">
        <f>D132</f>
        <v>Lodging</v>
      </c>
      <c r="F169" s="263"/>
      <c r="G169" s="263"/>
      <c r="H169" s="263"/>
      <c r="I169" s="263"/>
      <c r="J169" s="264"/>
      <c r="K169" s="265"/>
      <c r="L169" s="266">
        <f>L132</f>
        <v>160</v>
      </c>
      <c r="M169" s="263"/>
      <c r="N169" s="267">
        <f>L169*J165*H165*F165</f>
        <v>0</v>
      </c>
      <c r="O169" s="263"/>
      <c r="P169" s="268"/>
      <c r="Q169" s="269"/>
    </row>
    <row r="170" spans="1:17" ht="12" hidden="1" customHeight="1">
      <c r="B170" s="15"/>
      <c r="C170" s="15"/>
      <c r="D170" s="1" t="str">
        <f>D133</f>
        <v>Car rental</v>
      </c>
      <c r="F170" s="263"/>
      <c r="G170" s="263"/>
      <c r="H170" s="263"/>
      <c r="I170" s="263"/>
      <c r="J170" s="264"/>
      <c r="K170" s="265"/>
      <c r="L170" s="266">
        <f>L133</f>
        <v>50</v>
      </c>
      <c r="M170" s="263"/>
      <c r="N170" s="267">
        <f>L170*J165*H165</f>
        <v>0</v>
      </c>
      <c r="O170" s="263"/>
      <c r="P170" s="268"/>
      <c r="Q170" s="269"/>
    </row>
    <row r="171" spans="1:17" ht="4.5" hidden="1" customHeight="1">
      <c r="B171" s="15"/>
      <c r="C171" s="15"/>
      <c r="F171" s="263"/>
      <c r="G171" s="263"/>
      <c r="H171" s="263"/>
      <c r="I171" s="263"/>
      <c r="J171" s="264"/>
      <c r="K171" s="265"/>
      <c r="L171" s="263"/>
      <c r="M171" s="263"/>
      <c r="N171" s="270"/>
      <c r="O171" s="263"/>
      <c r="P171" s="268"/>
      <c r="Q171" s="269"/>
    </row>
    <row r="172" spans="1:17" ht="12" hidden="1" customHeight="1">
      <c r="B172" s="15"/>
      <c r="C172" s="15"/>
      <c r="D172" s="1" t="str">
        <f>D135</f>
        <v>Total (a)</v>
      </c>
      <c r="F172" s="268"/>
      <c r="G172" s="268"/>
      <c r="H172" s="268"/>
      <c r="I172" s="268"/>
      <c r="J172" s="271"/>
      <c r="K172" s="272"/>
      <c r="L172" s="263"/>
      <c r="M172" s="268"/>
      <c r="N172" s="273"/>
      <c r="O172" s="273"/>
      <c r="P172" s="268" t="e">
        <f>SUM(N166:N170)</f>
        <v>#REF!</v>
      </c>
      <c r="Q172" s="269"/>
    </row>
    <row r="173" spans="1:17" ht="4.5" hidden="1" customHeight="1">
      <c r="B173" s="15"/>
      <c r="C173" s="15"/>
      <c r="F173" s="268"/>
      <c r="G173" s="268"/>
      <c r="H173" s="268"/>
      <c r="I173" s="268"/>
      <c r="J173" s="271"/>
      <c r="K173" s="272"/>
      <c r="L173" s="263"/>
      <c r="M173" s="268"/>
      <c r="N173" s="273"/>
      <c r="O173" s="273"/>
      <c r="P173" s="268"/>
      <c r="Q173" s="269"/>
    </row>
    <row r="174" spans="1:17" ht="12" hidden="1" customHeight="1">
      <c r="B174" s="51"/>
      <c r="C174" s="42" t="str">
        <f>C137</f>
        <v>(b) Domestic Travel in personal car</v>
      </c>
      <c r="E174" s="43"/>
      <c r="F174" s="274"/>
      <c r="G174" s="274"/>
      <c r="H174" s="274"/>
      <c r="I174" s="274"/>
      <c r="J174" s="264"/>
      <c r="K174" s="265"/>
      <c r="L174" s="263"/>
      <c r="M174" s="274"/>
      <c r="N174" s="275"/>
      <c r="O174" s="275"/>
      <c r="P174" s="276"/>
      <c r="Q174" s="276"/>
    </row>
    <row r="175" spans="1:17" ht="12" hidden="1" customHeight="1">
      <c r="B175" s="15"/>
      <c r="C175" s="49"/>
      <c r="E175" s="10"/>
      <c r="F175" s="277" t="s">
        <v>84</v>
      </c>
      <c r="G175" s="278"/>
      <c r="H175" s="277" t="s">
        <v>85</v>
      </c>
      <c r="I175" s="277" t="s">
        <v>107</v>
      </c>
      <c r="J175" s="277" t="s">
        <v>86</v>
      </c>
      <c r="K175" s="279"/>
      <c r="L175" s="285">
        <f>L138</f>
        <v>0</v>
      </c>
      <c r="M175" s="278"/>
      <c r="N175" s="263"/>
      <c r="O175" s="263"/>
      <c r="P175" s="268"/>
      <c r="Q175" s="269"/>
    </row>
    <row r="176" spans="1:17" ht="12" hidden="1" customHeight="1">
      <c r="B176" s="15"/>
      <c r="C176" s="15"/>
      <c r="E176" s="2"/>
      <c r="F176" s="138"/>
      <c r="G176" s="63"/>
      <c r="H176" s="138"/>
      <c r="I176" s="63"/>
      <c r="J176" s="138"/>
      <c r="K176" s="264"/>
      <c r="L176" s="266"/>
      <c r="M176" s="263"/>
      <c r="N176" s="263"/>
      <c r="O176" s="263"/>
      <c r="P176" s="268"/>
      <c r="Q176" s="269"/>
    </row>
    <row r="177" spans="1:17" ht="12" hidden="1" customHeight="1">
      <c r="B177" s="15"/>
      <c r="C177" s="15"/>
      <c r="D177" s="1" t="str">
        <f>D140</f>
        <v xml:space="preserve">Transportation </v>
      </c>
      <c r="F177" s="263"/>
      <c r="G177" s="263"/>
      <c r="H177" s="263"/>
      <c r="I177" s="263"/>
      <c r="J177" s="264"/>
      <c r="K177" s="265"/>
      <c r="L177" s="302">
        <f>L32</f>
        <v>0.625</v>
      </c>
      <c r="M177" s="263"/>
      <c r="N177" s="267">
        <f>L177*H176*F176*I176</f>
        <v>0</v>
      </c>
      <c r="O177" s="263"/>
      <c r="P177" s="268"/>
      <c r="Q177" s="269"/>
    </row>
    <row r="178" spans="1:17" ht="12" hidden="1" customHeight="1">
      <c r="B178" s="15"/>
      <c r="C178" s="15"/>
      <c r="D178" s="1" t="e">
        <f>D141</f>
        <v>#REF!</v>
      </c>
      <c r="F178" s="263"/>
      <c r="G178" s="263"/>
      <c r="H178" s="263"/>
      <c r="I178" s="263"/>
      <c r="J178" s="264"/>
      <c r="K178" s="265"/>
      <c r="L178" s="266" t="e">
        <f>L141</f>
        <v>#REF!</v>
      </c>
      <c r="M178" s="263"/>
      <c r="N178" s="267" t="e">
        <f>L178*H176*F176</f>
        <v>#REF!</v>
      </c>
      <c r="O178" s="263"/>
      <c r="P178" s="268"/>
      <c r="Q178" s="269"/>
    </row>
    <row r="179" spans="1:17" ht="12" hidden="1" customHeight="1">
      <c r="B179" s="15"/>
      <c r="C179" s="15"/>
      <c r="D179" s="1" t="str">
        <f>D142</f>
        <v>Per diem</v>
      </c>
      <c r="F179" s="263"/>
      <c r="G179" s="263"/>
      <c r="H179" s="263"/>
      <c r="I179" s="263"/>
      <c r="J179" s="264"/>
      <c r="K179" s="265"/>
      <c r="L179" s="266">
        <f>L142</f>
        <v>60</v>
      </c>
      <c r="M179" s="263"/>
      <c r="N179" s="267">
        <f>L179*J176*H176*F176</f>
        <v>0</v>
      </c>
      <c r="O179" s="263"/>
      <c r="P179" s="268"/>
      <c r="Q179" s="269"/>
    </row>
    <row r="180" spans="1:17" ht="12" hidden="1" customHeight="1">
      <c r="B180" s="15"/>
      <c r="C180" s="15"/>
      <c r="D180" s="1" t="str">
        <f>D143</f>
        <v>Lodging</v>
      </c>
      <c r="F180" s="263"/>
      <c r="G180" s="263"/>
      <c r="H180" s="263"/>
      <c r="I180" s="263"/>
      <c r="J180" s="264"/>
      <c r="K180" s="265"/>
      <c r="L180" s="266">
        <f>L143</f>
        <v>160</v>
      </c>
      <c r="M180" s="263"/>
      <c r="N180" s="267">
        <f>L180*J176*H176*F176</f>
        <v>0</v>
      </c>
      <c r="O180" s="263"/>
      <c r="P180" s="268"/>
      <c r="Q180" s="269"/>
    </row>
    <row r="181" spans="1:17" ht="12" hidden="1" customHeight="1">
      <c r="B181" s="15"/>
      <c r="C181" s="15"/>
      <c r="D181" s="1" t="e">
        <f>D144</f>
        <v>#REF!</v>
      </c>
      <c r="F181" s="263"/>
      <c r="G181" s="263"/>
      <c r="H181" s="263"/>
      <c r="I181" s="263"/>
      <c r="J181" s="264"/>
      <c r="K181" s="265"/>
      <c r="L181" s="266" t="e">
        <f>L144</f>
        <v>#REF!</v>
      </c>
      <c r="M181" s="263"/>
      <c r="N181" s="267" t="e">
        <f>L181*J176*H176</f>
        <v>#REF!</v>
      </c>
      <c r="O181" s="263"/>
      <c r="P181" s="268"/>
      <c r="Q181" s="269"/>
    </row>
    <row r="182" spans="1:17" ht="4.5" hidden="1" customHeight="1">
      <c r="B182" s="15"/>
      <c r="C182" s="15"/>
      <c r="F182" s="263"/>
      <c r="G182" s="263"/>
      <c r="H182" s="263"/>
      <c r="I182" s="263"/>
      <c r="J182" s="264"/>
      <c r="K182" s="265"/>
      <c r="L182" s="263"/>
      <c r="M182" s="263"/>
      <c r="N182" s="270"/>
      <c r="O182" s="263"/>
      <c r="P182" s="268"/>
      <c r="Q182" s="269"/>
    </row>
    <row r="183" spans="1:17" ht="12" hidden="1" customHeight="1">
      <c r="B183" s="15"/>
      <c r="C183" s="15"/>
      <c r="D183" s="1" t="str">
        <f>D146</f>
        <v>Total (b)</v>
      </c>
      <c r="F183" s="268"/>
      <c r="G183" s="268"/>
      <c r="H183" s="268"/>
      <c r="I183" s="268"/>
      <c r="J183" s="271"/>
      <c r="K183" s="272"/>
      <c r="L183" s="263"/>
      <c r="M183" s="268"/>
      <c r="N183" s="273"/>
      <c r="O183" s="273"/>
      <c r="P183" s="268" t="e">
        <f>SUM(N177:N181)</f>
        <v>#REF!</v>
      </c>
      <c r="Q183" s="269"/>
    </row>
    <row r="184" spans="1:17" ht="4.5" hidden="1" customHeight="1">
      <c r="B184" s="15"/>
      <c r="C184" s="15"/>
      <c r="F184" s="268"/>
      <c r="G184" s="268"/>
      <c r="H184" s="268"/>
      <c r="I184" s="268"/>
      <c r="J184" s="271"/>
      <c r="K184" s="272"/>
      <c r="L184" s="263"/>
      <c r="M184" s="268"/>
      <c r="N184" s="273"/>
      <c r="O184" s="273"/>
      <c r="P184" s="268"/>
      <c r="Q184" s="269"/>
    </row>
    <row r="185" spans="1:17" ht="12" hidden="1" customHeight="1">
      <c r="B185" s="51"/>
      <c r="C185" s="42" t="str">
        <f>C148</f>
        <v xml:space="preserve"> (c) Foreign Travel</v>
      </c>
      <c r="E185" s="43"/>
      <c r="F185" s="274"/>
      <c r="G185" s="274"/>
      <c r="H185" s="274"/>
      <c r="I185" s="274"/>
      <c r="J185" s="264"/>
      <c r="K185" s="265"/>
      <c r="L185" s="263"/>
      <c r="M185" s="274"/>
      <c r="N185" s="275"/>
      <c r="O185" s="275"/>
      <c r="P185" s="276"/>
      <c r="Q185" s="276"/>
    </row>
    <row r="186" spans="1:17" ht="12" hidden="1" customHeight="1">
      <c r="A186" s="10"/>
      <c r="B186" s="15"/>
      <c r="C186" s="49"/>
      <c r="E186" s="10"/>
      <c r="F186" s="277" t="s">
        <v>84</v>
      </c>
      <c r="G186" s="278"/>
      <c r="H186" s="277" t="s">
        <v>85</v>
      </c>
      <c r="I186" s="278"/>
      <c r="J186" s="277" t="s">
        <v>86</v>
      </c>
      <c r="K186" s="279"/>
      <c r="L186" s="285" t="str">
        <f>L149</f>
        <v>Amount</v>
      </c>
      <c r="M186" s="278"/>
      <c r="N186" s="263"/>
      <c r="O186" s="263"/>
      <c r="P186" s="268"/>
      <c r="Q186" s="269"/>
    </row>
    <row r="187" spans="1:17" ht="12" hidden="1" customHeight="1">
      <c r="B187" s="15"/>
      <c r="C187" s="15"/>
      <c r="E187" s="2"/>
      <c r="F187" s="138"/>
      <c r="G187" s="63"/>
      <c r="H187" s="138"/>
      <c r="I187" s="63"/>
      <c r="J187" s="138"/>
      <c r="K187" s="264"/>
      <c r="L187" s="266"/>
      <c r="M187" s="263"/>
      <c r="N187" s="263"/>
      <c r="O187" s="263"/>
      <c r="P187" s="268"/>
      <c r="Q187" s="269"/>
    </row>
    <row r="188" spans="1:17" ht="12" hidden="1" customHeight="1">
      <c r="B188" s="15"/>
      <c r="C188" s="15"/>
      <c r="D188" s="1" t="str">
        <f>D151</f>
        <v>Transportation</v>
      </c>
      <c r="F188" s="263"/>
      <c r="G188" s="263"/>
      <c r="H188" s="263"/>
      <c r="I188" s="263"/>
      <c r="J188" s="265"/>
      <c r="K188" s="265"/>
      <c r="L188" s="266">
        <f>L151</f>
        <v>1000</v>
      </c>
      <c r="M188" s="263"/>
      <c r="N188" s="267">
        <f>L188*H187*F187</f>
        <v>0</v>
      </c>
      <c r="O188" s="263"/>
      <c r="P188" s="268"/>
      <c r="Q188" s="269"/>
    </row>
    <row r="189" spans="1:17" ht="12" hidden="1" customHeight="1">
      <c r="B189" s="15"/>
      <c r="C189" s="15"/>
      <c r="D189" s="1" t="str">
        <f>D152</f>
        <v>Registration</v>
      </c>
      <c r="F189" s="263"/>
      <c r="G189" s="263"/>
      <c r="H189" s="263"/>
      <c r="I189" s="263"/>
      <c r="J189" s="265"/>
      <c r="K189" s="265"/>
      <c r="L189" s="266">
        <f>L152</f>
        <v>350</v>
      </c>
      <c r="M189" s="263"/>
      <c r="N189" s="267">
        <f>L189*H187*F187</f>
        <v>0</v>
      </c>
      <c r="O189" s="263"/>
      <c r="P189" s="268"/>
      <c r="Q189" s="269"/>
    </row>
    <row r="190" spans="1:17" ht="12" hidden="1" customHeight="1">
      <c r="B190" s="15"/>
      <c r="C190" s="15"/>
      <c r="D190" s="1" t="str">
        <f>D153</f>
        <v>Per diem</v>
      </c>
      <c r="F190" s="263"/>
      <c r="G190" s="263"/>
      <c r="H190" s="263"/>
      <c r="I190" s="263"/>
      <c r="J190" s="265"/>
      <c r="K190" s="265"/>
      <c r="L190" s="266">
        <f>L153</f>
        <v>92</v>
      </c>
      <c r="M190" s="263"/>
      <c r="N190" s="267">
        <f>L190*J187*H187*F187</f>
        <v>0</v>
      </c>
      <c r="O190" s="263"/>
      <c r="P190" s="268"/>
      <c r="Q190" s="269"/>
    </row>
    <row r="191" spans="1:17" ht="12" hidden="1" customHeight="1">
      <c r="B191" s="15"/>
      <c r="C191" s="15"/>
      <c r="D191" s="1" t="str">
        <f>D154</f>
        <v>Lodging</v>
      </c>
      <c r="F191" s="263"/>
      <c r="G191" s="263"/>
      <c r="H191" s="263"/>
      <c r="I191" s="263"/>
      <c r="J191" s="265"/>
      <c r="K191" s="265"/>
      <c r="L191" s="266">
        <f>L154</f>
        <v>160</v>
      </c>
      <c r="M191" s="263"/>
      <c r="N191" s="267">
        <f>L191*J187*H187*F187</f>
        <v>0</v>
      </c>
      <c r="O191" s="263"/>
      <c r="P191" s="268"/>
      <c r="Q191" s="269"/>
    </row>
    <row r="192" spans="1:17" ht="12" hidden="1" customHeight="1">
      <c r="B192" s="15"/>
      <c r="C192" s="15"/>
      <c r="D192" s="1" t="str">
        <f>D155</f>
        <v>Car rental</v>
      </c>
      <c r="F192" s="263"/>
      <c r="G192" s="263"/>
      <c r="H192" s="263"/>
      <c r="I192" s="263"/>
      <c r="J192" s="265"/>
      <c r="K192" s="265"/>
      <c r="L192" s="266">
        <f>L155</f>
        <v>50</v>
      </c>
      <c r="M192" s="263"/>
      <c r="N192" s="267">
        <f>L192*J187*H187</f>
        <v>0</v>
      </c>
      <c r="O192" s="263"/>
      <c r="P192" s="268"/>
      <c r="Q192" s="269"/>
    </row>
    <row r="193" spans="1:19" ht="4.5" hidden="1" customHeight="1">
      <c r="B193" s="15"/>
      <c r="C193" s="15"/>
      <c r="F193" s="263"/>
      <c r="G193" s="263"/>
      <c r="H193" s="263"/>
      <c r="I193" s="263"/>
      <c r="J193" s="265"/>
      <c r="K193" s="265"/>
      <c r="L193" s="263"/>
      <c r="M193" s="263"/>
      <c r="N193" s="270"/>
      <c r="O193" s="263"/>
      <c r="P193" s="268"/>
      <c r="Q193" s="269"/>
    </row>
    <row r="194" spans="1:19" ht="12" hidden="1" customHeight="1">
      <c r="B194" s="15"/>
      <c r="C194" s="15"/>
      <c r="D194" s="1" t="str">
        <f>D157</f>
        <v>Total (c)</v>
      </c>
      <c r="F194" s="268"/>
      <c r="G194" s="268"/>
      <c r="H194" s="268"/>
      <c r="I194" s="268"/>
      <c r="J194" s="272"/>
      <c r="K194" s="272"/>
      <c r="L194" s="268"/>
      <c r="M194" s="268"/>
      <c r="N194" s="273"/>
      <c r="O194" s="273"/>
      <c r="P194" s="268">
        <f>SUM(N188:N192)</f>
        <v>0</v>
      </c>
      <c r="Q194" s="269"/>
    </row>
    <row r="195" spans="1:19" ht="4.5" hidden="1" customHeight="1">
      <c r="B195" s="15"/>
      <c r="C195" s="15"/>
      <c r="F195" s="268"/>
      <c r="G195" s="268"/>
      <c r="H195" s="268"/>
      <c r="I195" s="268"/>
      <c r="J195" s="272"/>
      <c r="K195" s="272"/>
      <c r="L195" s="268"/>
      <c r="M195" s="268"/>
      <c r="N195" s="273"/>
      <c r="O195" s="273"/>
      <c r="P195" s="280"/>
      <c r="Q195" s="269"/>
    </row>
    <row r="196" spans="1:19" ht="12" hidden="1" customHeight="1" thickBot="1">
      <c r="B196" s="15"/>
      <c r="C196" s="1" t="s">
        <v>42</v>
      </c>
      <c r="F196" s="263"/>
      <c r="G196" s="263"/>
      <c r="H196" s="263"/>
      <c r="I196" s="263"/>
      <c r="J196" s="265"/>
      <c r="K196" s="265"/>
      <c r="L196" s="263"/>
      <c r="M196" s="263"/>
      <c r="N196" s="263"/>
      <c r="O196" s="263"/>
      <c r="P196" s="268"/>
      <c r="Q196" s="281" t="e">
        <f>P172+P183+P194</f>
        <v>#REF!</v>
      </c>
    </row>
    <row r="197" spans="1:19" ht="12" customHeight="1">
      <c r="B197" s="15"/>
      <c r="F197" s="263"/>
      <c r="G197" s="263"/>
      <c r="H197" s="263"/>
      <c r="I197" s="263"/>
      <c r="J197" s="265"/>
      <c r="K197" s="265"/>
      <c r="L197" s="263"/>
      <c r="M197" s="263"/>
      <c r="N197" s="263"/>
      <c r="O197" s="263"/>
      <c r="P197" s="268"/>
      <c r="Q197" s="269"/>
    </row>
    <row r="198" spans="1:19" ht="12" customHeight="1" thickBot="1">
      <c r="A198" s="287" t="s">
        <v>117</v>
      </c>
      <c r="B198" s="15"/>
      <c r="F198" s="263"/>
      <c r="G198" s="263"/>
      <c r="H198" s="263"/>
      <c r="I198" s="263"/>
      <c r="J198" s="265"/>
      <c r="K198" s="265"/>
      <c r="L198" s="263"/>
      <c r="M198" s="263"/>
      <c r="N198" s="263"/>
      <c r="O198" s="263"/>
      <c r="P198" s="268"/>
      <c r="Q198" s="286">
        <f>Q48</f>
        <v>0</v>
      </c>
      <c r="R198" s="269"/>
      <c r="S198" s="269"/>
    </row>
    <row r="199" spans="1:19" ht="12" customHeight="1" thickTop="1" thickBot="1">
      <c r="A199" s="260"/>
      <c r="B199" s="260"/>
      <c r="C199" s="260"/>
      <c r="D199" s="260"/>
      <c r="E199" s="260"/>
      <c r="F199" s="260"/>
      <c r="G199" s="262"/>
      <c r="H199" s="260"/>
      <c r="I199" s="260"/>
      <c r="J199" s="260"/>
      <c r="K199" s="260"/>
      <c r="L199" s="260"/>
      <c r="M199" s="260"/>
      <c r="N199" s="260"/>
      <c r="O199" s="260"/>
      <c r="P199" s="260"/>
      <c r="Q199" s="260"/>
    </row>
    <row r="200" spans="1:19" ht="12" customHeight="1" thickTop="1"/>
  </sheetData>
  <mergeCells count="14">
    <mergeCell ref="L15:L18"/>
    <mergeCell ref="L27:L30"/>
    <mergeCell ref="F15:F18"/>
    <mergeCell ref="H15:H18"/>
    <mergeCell ref="J15:J18"/>
    <mergeCell ref="F27:F30"/>
    <mergeCell ref="H27:H30"/>
    <mergeCell ref="J27:J30"/>
    <mergeCell ref="I27:I30"/>
    <mergeCell ref="B1:Q1"/>
    <mergeCell ref="B2:Q2"/>
    <mergeCell ref="B4:Q6"/>
    <mergeCell ref="B8:Q10"/>
    <mergeCell ref="B12:Q14"/>
  </mergeCells>
  <dataValidations count="1">
    <dataValidation type="list" allowBlank="1" showInputMessage="1" showErrorMessage="1" promptTitle="UKANS - KURES - STATE" sqref="S6" xr:uid="{00000000-0002-0000-0600-000000000000}">
      <formula1>$X$7:$X$11</formula1>
    </dataValidation>
  </dataValidations>
  <hyperlinks>
    <hyperlink ref="B4" r:id="rId1" display="http://www.gsa.gov/perdiem" xr:uid="{00000000-0004-0000-0600-000000000000}"/>
    <hyperlink ref="B8" r:id="rId2" display="http://www.gsa.gov/perdiem" xr:uid="{00000000-0004-0000-0600-000001000000}"/>
    <hyperlink ref="B12" r:id="rId3" display="http://www.gsa.gov/perdiem" xr:uid="{00000000-0004-0000-0600-000002000000}"/>
    <hyperlink ref="B8:Q10" r:id="rId4" display="**Travelers requesting a lower per diem rate than the approved rate for their location must complete a per diem exception form before travel.  The http://research.ku.edu/ku-research-administration-forms " xr:uid="{00000000-0004-0000-0600-000003000000}"/>
  </hyperlinks>
  <printOptions horizontalCentered="1"/>
  <pageMargins left="0.5" right="0.5" top="0.5" bottom="0.5" header="0" footer="0"/>
  <pageSetup scale="79" fitToHeight="0" orientation="portrait" r:id="rId5"/>
  <headerFooter alignWithMargins="0"/>
  <rowBreaks count="2" manualBreakCount="2">
    <brk id="49" max="16" man="1"/>
    <brk id="123"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C147"/>
  <sheetViews>
    <sheetView topLeftCell="A106" zoomScale="70" zoomScaleNormal="70" workbookViewId="0">
      <selection activeCell="C148" sqref="C148"/>
    </sheetView>
  </sheetViews>
  <sheetFormatPr defaultColWidth="8.875" defaultRowHeight="15.75"/>
  <cols>
    <col min="1" max="1" width="42.5" customWidth="1"/>
    <col min="2" max="2" width="17.875" style="147" bestFit="1" customWidth="1"/>
    <col min="3" max="3" width="14" style="147" customWidth="1"/>
  </cols>
  <sheetData>
    <row r="1" spans="1:3">
      <c r="A1" s="440" t="s">
        <v>118</v>
      </c>
      <c r="B1" s="440"/>
      <c r="C1" s="440"/>
    </row>
    <row r="2" spans="1:3">
      <c r="A2" s="440" t="s">
        <v>119</v>
      </c>
      <c r="B2" s="440"/>
      <c r="C2" s="440"/>
    </row>
    <row r="3" spans="1:3">
      <c r="A3" s="148"/>
      <c r="B3" s="325"/>
      <c r="C3" s="325"/>
    </row>
    <row r="4" spans="1:3">
      <c r="B4" s="149"/>
      <c r="C4" s="149"/>
    </row>
    <row r="5" spans="1:3" hidden="1">
      <c r="A5" s="153"/>
      <c r="B5" s="154" t="s">
        <v>120</v>
      </c>
      <c r="C5" s="154" t="s">
        <v>121</v>
      </c>
    </row>
    <row r="6" spans="1:3" hidden="1">
      <c r="A6" s="151" t="s">
        <v>8</v>
      </c>
      <c r="B6" s="150">
        <v>3718</v>
      </c>
      <c r="C6" s="152">
        <v>1224</v>
      </c>
    </row>
    <row r="7" spans="1:3" hidden="1">
      <c r="A7" s="151" t="s">
        <v>122</v>
      </c>
      <c r="B7" s="150">
        <v>3901</v>
      </c>
      <c r="C7" s="152">
        <v>1285</v>
      </c>
    </row>
    <row r="8" spans="1:3" hidden="1">
      <c r="A8" s="151" t="s">
        <v>123</v>
      </c>
      <c r="B8" s="150">
        <v>3945</v>
      </c>
      <c r="C8" s="152">
        <v>1300</v>
      </c>
    </row>
    <row r="9" spans="1:3" hidden="1">
      <c r="A9" s="151" t="s">
        <v>124</v>
      </c>
      <c r="B9" s="150">
        <v>4030</v>
      </c>
      <c r="C9" s="152">
        <v>1328</v>
      </c>
    </row>
    <row r="10" spans="1:3" hidden="1">
      <c r="A10" s="151" t="s">
        <v>125</v>
      </c>
      <c r="B10" s="150">
        <v>4142</v>
      </c>
      <c r="C10" s="152">
        <v>1366</v>
      </c>
    </row>
    <row r="11" spans="1:3" hidden="1">
      <c r="A11" s="151" t="s">
        <v>126</v>
      </c>
      <c r="B11" s="150">
        <v>4173</v>
      </c>
      <c r="C11" s="152">
        <v>1376</v>
      </c>
    </row>
    <row r="12" spans="1:3" hidden="1">
      <c r="A12" s="151" t="s">
        <v>127</v>
      </c>
      <c r="B12" s="150">
        <v>5790</v>
      </c>
      <c r="C12" s="152">
        <v>1915</v>
      </c>
    </row>
    <row r="13" spans="1:3">
      <c r="B13" s="149"/>
      <c r="C13" s="149"/>
    </row>
    <row r="14" spans="1:3" hidden="1">
      <c r="A14" s="153"/>
      <c r="B14" s="154" t="s">
        <v>128</v>
      </c>
      <c r="C14" s="154" t="s">
        <v>129</v>
      </c>
    </row>
    <row r="15" spans="1:3" ht="18.75" hidden="1">
      <c r="A15" s="151" t="s">
        <v>8</v>
      </c>
      <c r="B15" s="291">
        <v>3841</v>
      </c>
      <c r="C15" s="290">
        <v>1272</v>
      </c>
    </row>
    <row r="16" spans="1:3" ht="18.75" hidden="1">
      <c r="A16" s="151" t="s">
        <v>122</v>
      </c>
      <c r="B16" s="291">
        <v>4034</v>
      </c>
      <c r="C16" s="290">
        <v>1336</v>
      </c>
    </row>
    <row r="17" spans="1:3" ht="18.75" hidden="1">
      <c r="A17" s="151" t="s">
        <v>123</v>
      </c>
      <c r="B17" s="291">
        <v>4079</v>
      </c>
      <c r="C17" s="290">
        <v>1351</v>
      </c>
    </row>
    <row r="18" spans="1:3" ht="18.75" hidden="1">
      <c r="A18" s="151" t="s">
        <v>124</v>
      </c>
      <c r="B18" s="291">
        <v>4169</v>
      </c>
      <c r="C18" s="290">
        <v>1381</v>
      </c>
    </row>
    <row r="19" spans="1:3" ht="18.75" hidden="1">
      <c r="A19" s="151" t="s">
        <v>125</v>
      </c>
      <c r="B19" s="291">
        <v>4286</v>
      </c>
      <c r="C19" s="290">
        <v>1420</v>
      </c>
    </row>
    <row r="20" spans="1:3" ht="18.75" hidden="1">
      <c r="A20" s="151" t="s">
        <v>126</v>
      </c>
      <c r="B20" s="291">
        <v>4319</v>
      </c>
      <c r="C20" s="290">
        <v>1431</v>
      </c>
    </row>
    <row r="21" spans="1:3" ht="18.75" hidden="1">
      <c r="A21" s="151" t="s">
        <v>127</v>
      </c>
      <c r="B21" s="291">
        <v>5913</v>
      </c>
      <c r="C21" s="290">
        <v>1963</v>
      </c>
    </row>
    <row r="22" spans="1:3" ht="16.5" hidden="1" thickBot="1">
      <c r="B22" s="149"/>
      <c r="C22" s="149"/>
    </row>
    <row r="23" spans="1:3" hidden="1">
      <c r="A23" s="153"/>
      <c r="B23" s="154" t="s">
        <v>130</v>
      </c>
      <c r="C23" s="154" t="s">
        <v>131</v>
      </c>
    </row>
    <row r="24" spans="1:3" ht="18.75" hidden="1">
      <c r="A24" s="151" t="s">
        <v>8</v>
      </c>
      <c r="B24" s="288">
        <v>4010</v>
      </c>
      <c r="C24" s="289">
        <v>1329</v>
      </c>
    </row>
    <row r="25" spans="1:3" ht="18.75" hidden="1">
      <c r="A25" s="151" t="s">
        <v>122</v>
      </c>
      <c r="B25" s="288">
        <v>4208</v>
      </c>
      <c r="C25" s="289">
        <v>1395</v>
      </c>
    </row>
    <row r="26" spans="1:3" ht="18.75" hidden="1">
      <c r="A26" s="151" t="s">
        <v>123</v>
      </c>
      <c r="B26" s="288">
        <v>4255</v>
      </c>
      <c r="C26" s="289">
        <v>1411</v>
      </c>
    </row>
    <row r="27" spans="1:3" ht="18.75" hidden="1">
      <c r="A27" s="151" t="s">
        <v>124</v>
      </c>
      <c r="B27" s="288">
        <v>4348</v>
      </c>
      <c r="C27" s="289">
        <v>1441</v>
      </c>
    </row>
    <row r="28" spans="1:3" ht="18.75" hidden="1">
      <c r="A28" s="151" t="s">
        <v>125</v>
      </c>
      <c r="B28" s="288">
        <v>4469</v>
      </c>
      <c r="C28" s="289">
        <v>1482</v>
      </c>
    </row>
    <row r="29" spans="1:3" ht="18.75" hidden="1">
      <c r="A29" s="151" t="s">
        <v>126</v>
      </c>
      <c r="B29" s="288">
        <v>4502</v>
      </c>
      <c r="C29" s="289">
        <v>1493</v>
      </c>
    </row>
    <row r="30" spans="1:3" ht="18.75" hidden="1">
      <c r="A30" s="151" t="s">
        <v>127</v>
      </c>
      <c r="B30" s="288">
        <v>6082</v>
      </c>
      <c r="C30" s="289">
        <v>2019</v>
      </c>
    </row>
    <row r="31" spans="1:3" ht="16.5" thickBot="1">
      <c r="B31" s="149"/>
      <c r="C31" s="149"/>
    </row>
    <row r="32" spans="1:3">
      <c r="A32" s="153"/>
      <c r="B32" s="154" t="s">
        <v>132</v>
      </c>
      <c r="C32" s="154" t="s">
        <v>133</v>
      </c>
    </row>
    <row r="33" spans="1:3" ht="18.75">
      <c r="A33" s="151" t="s">
        <v>8</v>
      </c>
      <c r="B33" s="291">
        <v>4101</v>
      </c>
      <c r="C33" s="290">
        <v>1359</v>
      </c>
    </row>
    <row r="34" spans="1:3" ht="18.75">
      <c r="A34" s="151" t="s">
        <v>122</v>
      </c>
      <c r="B34" s="291">
        <v>4300</v>
      </c>
      <c r="C34" s="290">
        <v>1426</v>
      </c>
    </row>
    <row r="35" spans="1:3" ht="18.75">
      <c r="A35" s="151" t="s">
        <v>123</v>
      </c>
      <c r="B35" s="291">
        <v>4347</v>
      </c>
      <c r="C35" s="290">
        <v>1441</v>
      </c>
    </row>
    <row r="36" spans="1:3" ht="18.75">
      <c r="A36" s="151" t="s">
        <v>124</v>
      </c>
      <c r="B36" s="291">
        <v>4439</v>
      </c>
      <c r="C36" s="290">
        <v>1472</v>
      </c>
    </row>
    <row r="37" spans="1:3" ht="18.75">
      <c r="A37" s="151" t="s">
        <v>125</v>
      </c>
      <c r="B37" s="291">
        <v>4560</v>
      </c>
      <c r="C37" s="290">
        <v>1512</v>
      </c>
    </row>
    <row r="38" spans="1:3" ht="18.75">
      <c r="A38" s="151" t="s">
        <v>126</v>
      </c>
      <c r="B38" s="291">
        <v>4594</v>
      </c>
      <c r="C38" s="290">
        <v>1523</v>
      </c>
    </row>
    <row r="39" spans="1:3" ht="18.75">
      <c r="A39" s="151" t="s">
        <v>127</v>
      </c>
      <c r="B39" s="291">
        <v>6173</v>
      </c>
      <c r="C39" s="290">
        <v>2050</v>
      </c>
    </row>
    <row r="40" spans="1:3" ht="16.5" thickBot="1">
      <c r="B40" s="149"/>
      <c r="C40" s="149"/>
    </row>
    <row r="41" spans="1:3">
      <c r="A41" s="153"/>
      <c r="B41" s="154" t="s">
        <v>134</v>
      </c>
      <c r="C41" s="154" t="s">
        <v>135</v>
      </c>
    </row>
    <row r="42" spans="1:3" ht="18.75">
      <c r="A42" s="151" t="s">
        <v>8</v>
      </c>
      <c r="B42" s="291">
        <v>4229</v>
      </c>
      <c r="C42" s="290">
        <v>1401</v>
      </c>
    </row>
    <row r="43" spans="1:3" ht="18.75">
      <c r="A43" s="151" t="s">
        <v>122</v>
      </c>
      <c r="B43" s="291">
        <v>4454</v>
      </c>
      <c r="C43" s="290">
        <v>1476</v>
      </c>
    </row>
    <row r="44" spans="1:3" ht="18.75">
      <c r="A44" s="151" t="s">
        <v>123</v>
      </c>
      <c r="B44" s="291">
        <v>4479</v>
      </c>
      <c r="C44" s="290">
        <v>1485</v>
      </c>
    </row>
    <row r="45" spans="1:3" ht="18.75">
      <c r="A45" s="151" t="s">
        <v>124</v>
      </c>
      <c r="B45" s="291">
        <v>4566</v>
      </c>
      <c r="C45" s="290">
        <v>1514</v>
      </c>
    </row>
    <row r="46" spans="1:3" ht="18.75">
      <c r="A46" s="151" t="s">
        <v>125</v>
      </c>
      <c r="B46" s="291">
        <v>4696</v>
      </c>
      <c r="C46" s="290">
        <v>1557</v>
      </c>
    </row>
    <row r="47" spans="1:3" ht="18.75">
      <c r="A47" s="151" t="s">
        <v>126</v>
      </c>
      <c r="B47" s="291">
        <v>4721</v>
      </c>
      <c r="C47" s="290">
        <v>1565</v>
      </c>
    </row>
    <row r="48" spans="1:3" ht="18.75">
      <c r="A48" s="151" t="s">
        <v>127</v>
      </c>
      <c r="B48" s="291">
        <v>6301</v>
      </c>
      <c r="C48" s="290">
        <v>2092</v>
      </c>
    </row>
    <row r="49" spans="1:3" ht="16.5" thickBot="1">
      <c r="B49" s="149"/>
      <c r="C49" s="149"/>
    </row>
    <row r="50" spans="1:3">
      <c r="A50" s="153"/>
      <c r="B50" s="419" t="s">
        <v>136</v>
      </c>
      <c r="C50" s="419" t="s">
        <v>137</v>
      </c>
    </row>
    <row r="51" spans="1:3" ht="18.75">
      <c r="A51" s="151" t="s">
        <v>8</v>
      </c>
      <c r="B51" s="291">
        <v>4238</v>
      </c>
      <c r="C51" s="290">
        <v>1404</v>
      </c>
    </row>
    <row r="52" spans="1:3" ht="18.75">
      <c r="A52" s="151" t="s">
        <v>122</v>
      </c>
      <c r="B52" s="291">
        <v>4463</v>
      </c>
      <c r="C52" s="290">
        <v>1479</v>
      </c>
    </row>
    <row r="53" spans="1:3" ht="18.75">
      <c r="A53" s="151" t="s">
        <v>123</v>
      </c>
      <c r="B53" s="291">
        <v>4493</v>
      </c>
      <c r="C53" s="290">
        <v>1489</v>
      </c>
    </row>
    <row r="54" spans="1:3" ht="18.75">
      <c r="A54" s="151" t="s">
        <v>124</v>
      </c>
      <c r="B54" s="291">
        <v>4575</v>
      </c>
      <c r="C54" s="290">
        <v>1517</v>
      </c>
    </row>
    <row r="55" spans="1:3" ht="18.75">
      <c r="A55" s="151" t="s">
        <v>125</v>
      </c>
      <c r="B55" s="291">
        <v>4714</v>
      </c>
      <c r="C55" s="290">
        <v>1563</v>
      </c>
    </row>
    <row r="56" spans="1:3" ht="18.75">
      <c r="A56" s="151" t="s">
        <v>126</v>
      </c>
      <c r="B56" s="291">
        <v>4730</v>
      </c>
      <c r="C56" s="290">
        <v>1568</v>
      </c>
    </row>
    <row r="57" spans="1:3" ht="18.75">
      <c r="A57" s="151" t="s">
        <v>127</v>
      </c>
      <c r="B57" s="291">
        <v>6310</v>
      </c>
      <c r="C57" s="290">
        <v>2095</v>
      </c>
    </row>
    <row r="58" spans="1:3" ht="16.5" thickBot="1"/>
    <row r="59" spans="1:3">
      <c r="A59" s="153"/>
      <c r="B59" s="420" t="s">
        <v>138</v>
      </c>
      <c r="C59" s="420" t="s">
        <v>139</v>
      </c>
    </row>
    <row r="60" spans="1:3" ht="18.75">
      <c r="A60" s="151" t="s">
        <v>8</v>
      </c>
      <c r="B60" s="291">
        <v>4238</v>
      </c>
      <c r="C60" s="290">
        <v>1404</v>
      </c>
    </row>
    <row r="61" spans="1:3" ht="18.75">
      <c r="A61" s="151" t="s">
        <v>122</v>
      </c>
      <c r="B61" s="291">
        <v>4463</v>
      </c>
      <c r="C61" s="290">
        <v>1479</v>
      </c>
    </row>
    <row r="62" spans="1:3" ht="18.75">
      <c r="A62" s="151" t="s">
        <v>123</v>
      </c>
      <c r="B62" s="291">
        <v>4493</v>
      </c>
      <c r="C62" s="290">
        <v>1489</v>
      </c>
    </row>
    <row r="63" spans="1:3" ht="18.75">
      <c r="A63" s="151" t="s">
        <v>124</v>
      </c>
      <c r="B63" s="291">
        <v>4575</v>
      </c>
      <c r="C63" s="290">
        <v>1517</v>
      </c>
    </row>
    <row r="64" spans="1:3" ht="18.75">
      <c r="A64" s="151" t="s">
        <v>125</v>
      </c>
      <c r="B64" s="291">
        <v>4714</v>
      </c>
      <c r="C64" s="290">
        <v>1563</v>
      </c>
    </row>
    <row r="65" spans="1:3" ht="18.75">
      <c r="A65" s="151" t="s">
        <v>126</v>
      </c>
      <c r="B65" s="291">
        <v>4730</v>
      </c>
      <c r="C65" s="290">
        <v>1568</v>
      </c>
    </row>
    <row r="66" spans="1:3" ht="18.75">
      <c r="A66" s="151" t="s">
        <v>127</v>
      </c>
      <c r="B66" s="291">
        <v>6310</v>
      </c>
      <c r="C66" s="290">
        <v>2095</v>
      </c>
    </row>
    <row r="67" spans="1:3" ht="16.5" thickBot="1">
      <c r="B67" s="149"/>
      <c r="C67" s="149"/>
    </row>
    <row r="68" spans="1:3">
      <c r="A68" s="153"/>
      <c r="B68" s="421" t="s">
        <v>140</v>
      </c>
      <c r="C68" s="421" t="s">
        <v>141</v>
      </c>
    </row>
    <row r="69" spans="1:3" ht="18.75">
      <c r="A69" s="151" t="s">
        <v>8</v>
      </c>
      <c r="B69" s="291">
        <v>4238</v>
      </c>
      <c r="C69" s="290">
        <v>1404</v>
      </c>
    </row>
    <row r="70" spans="1:3" ht="18.75">
      <c r="A70" s="151" t="s">
        <v>122</v>
      </c>
      <c r="B70" s="291">
        <v>4463</v>
      </c>
      <c r="C70" s="290">
        <v>1479</v>
      </c>
    </row>
    <row r="71" spans="1:3" ht="18.75">
      <c r="A71" s="151" t="s">
        <v>123</v>
      </c>
      <c r="B71" s="291">
        <v>4493</v>
      </c>
      <c r="C71" s="290">
        <v>1489</v>
      </c>
    </row>
    <row r="72" spans="1:3" ht="18.75">
      <c r="A72" s="151" t="s">
        <v>124</v>
      </c>
      <c r="B72" s="291">
        <v>4575</v>
      </c>
      <c r="C72" s="290">
        <v>1517</v>
      </c>
    </row>
    <row r="73" spans="1:3" ht="18.75">
      <c r="A73" s="151" t="s">
        <v>125</v>
      </c>
      <c r="B73" s="291">
        <v>4872</v>
      </c>
      <c r="C73" s="290">
        <v>1616</v>
      </c>
    </row>
    <row r="74" spans="1:3" ht="18.75">
      <c r="A74" s="151" t="s">
        <v>126</v>
      </c>
      <c r="B74" s="291">
        <v>4730</v>
      </c>
      <c r="C74" s="290">
        <v>1568</v>
      </c>
    </row>
    <row r="75" spans="1:3" ht="18.75">
      <c r="A75" s="151" t="s">
        <v>127</v>
      </c>
      <c r="B75" s="291">
        <v>6310</v>
      </c>
      <c r="C75" s="290">
        <v>2095</v>
      </c>
    </row>
    <row r="76" spans="1:3" ht="16.5" thickBot="1"/>
    <row r="77" spans="1:3">
      <c r="A77" s="153"/>
      <c r="B77" s="421" t="s">
        <v>142</v>
      </c>
      <c r="C77" s="421" t="s">
        <v>143</v>
      </c>
    </row>
    <row r="78" spans="1:3" ht="18.75">
      <c r="A78" s="151" t="s">
        <v>8</v>
      </c>
      <c r="B78" s="291">
        <v>4425</v>
      </c>
      <c r="C78" s="290">
        <v>1414</v>
      </c>
    </row>
    <row r="79" spans="1:3" ht="18.75">
      <c r="A79" s="151" t="s">
        <v>122</v>
      </c>
      <c r="B79" s="291">
        <v>4650</v>
      </c>
      <c r="C79" s="290">
        <v>1489</v>
      </c>
    </row>
    <row r="80" spans="1:3" ht="18.75">
      <c r="A80" s="151" t="s">
        <v>123</v>
      </c>
      <c r="B80" s="291">
        <v>4680</v>
      </c>
      <c r="C80" s="290">
        <v>1499</v>
      </c>
    </row>
    <row r="81" spans="1:3" ht="18.75">
      <c r="A81" s="151" t="s">
        <v>124</v>
      </c>
      <c r="B81" s="291">
        <v>4762</v>
      </c>
      <c r="C81" s="290">
        <v>1526</v>
      </c>
    </row>
    <row r="82" spans="1:3" ht="18.75">
      <c r="A82" s="151" t="s">
        <v>125</v>
      </c>
      <c r="B82" s="291">
        <v>4901</v>
      </c>
      <c r="C82" s="290">
        <v>1625</v>
      </c>
    </row>
    <row r="83" spans="1:3" ht="18.75">
      <c r="A83" s="151" t="s">
        <v>126</v>
      </c>
      <c r="B83" s="291">
        <v>4917</v>
      </c>
      <c r="C83" s="290">
        <v>1699</v>
      </c>
    </row>
    <row r="84" spans="1:3" ht="18.75">
      <c r="A84" s="151" t="s">
        <v>127</v>
      </c>
      <c r="B84" s="291">
        <v>6496</v>
      </c>
      <c r="C84" s="290">
        <v>2104</v>
      </c>
    </row>
    <row r="85" spans="1:3" ht="16.5" thickBot="1"/>
    <row r="86" spans="1:3">
      <c r="A86" s="153"/>
      <c r="B86" s="421" t="s">
        <v>144</v>
      </c>
      <c r="C86" s="421" t="s">
        <v>145</v>
      </c>
    </row>
    <row r="87" spans="1:3" ht="18.75">
      <c r="A87" s="151" t="s">
        <v>8</v>
      </c>
      <c r="B87" s="291">
        <v>4621</v>
      </c>
      <c r="C87" s="290">
        <v>1476</v>
      </c>
    </row>
    <row r="88" spans="1:3" ht="18.75">
      <c r="A88" s="151" t="s">
        <v>122</v>
      </c>
      <c r="B88" s="291">
        <v>4846</v>
      </c>
      <c r="C88" s="290">
        <v>1551</v>
      </c>
    </row>
    <row r="89" spans="1:3" ht="18.75">
      <c r="A89" s="151" t="s">
        <v>123</v>
      </c>
      <c r="B89" s="291">
        <v>4876</v>
      </c>
      <c r="C89" s="290">
        <v>1561</v>
      </c>
    </row>
    <row r="90" spans="1:3" ht="18.75">
      <c r="A90" s="151" t="s">
        <v>124</v>
      </c>
      <c r="B90" s="291">
        <v>4958</v>
      </c>
      <c r="C90" s="290">
        <v>1588</v>
      </c>
    </row>
    <row r="91" spans="1:3" ht="18.75">
      <c r="A91" s="151" t="s">
        <v>125</v>
      </c>
      <c r="B91" s="291">
        <v>5097</v>
      </c>
      <c r="C91" s="290">
        <v>1687</v>
      </c>
    </row>
    <row r="92" spans="1:3" ht="18.75">
      <c r="A92" s="151" t="s">
        <v>126</v>
      </c>
      <c r="B92" s="291">
        <v>5113</v>
      </c>
      <c r="C92" s="290">
        <v>1761</v>
      </c>
    </row>
    <row r="93" spans="1:3" ht="18.75">
      <c r="A93" s="151" t="s">
        <v>127</v>
      </c>
      <c r="B93" s="291">
        <v>6693</v>
      </c>
      <c r="C93" s="290">
        <v>2166</v>
      </c>
    </row>
    <row r="94" spans="1:3" ht="16.5" thickBot="1"/>
    <row r="95" spans="1:3">
      <c r="A95" s="153"/>
      <c r="B95" s="421" t="s">
        <v>146</v>
      </c>
      <c r="C95" s="421" t="s">
        <v>147</v>
      </c>
    </row>
    <row r="96" spans="1:3" ht="18.75">
      <c r="A96" s="151" t="s">
        <v>8</v>
      </c>
      <c r="B96" s="291">
        <v>4827</v>
      </c>
      <c r="C96" s="290">
        <v>1541</v>
      </c>
    </row>
    <row r="97" spans="1:3" ht="18.75">
      <c r="A97" s="151" t="s">
        <v>122</v>
      </c>
      <c r="B97" s="291">
        <v>5052</v>
      </c>
      <c r="C97" s="290">
        <v>1616</v>
      </c>
    </row>
    <row r="98" spans="1:3" ht="18.75">
      <c r="A98" s="151" t="s">
        <v>123</v>
      </c>
      <c r="B98" s="291">
        <v>5082</v>
      </c>
      <c r="C98" s="290">
        <v>1654</v>
      </c>
    </row>
    <row r="99" spans="1:3" ht="18.75">
      <c r="A99" s="151" t="s">
        <v>124</v>
      </c>
      <c r="B99" s="291">
        <v>5164</v>
      </c>
      <c r="C99" s="290">
        <v>1736</v>
      </c>
    </row>
    <row r="100" spans="1:3" ht="18.75">
      <c r="A100" s="151" t="s">
        <v>125</v>
      </c>
      <c r="B100" s="291">
        <v>5303</v>
      </c>
      <c r="C100" s="290">
        <v>1753</v>
      </c>
    </row>
    <row r="101" spans="1:3" ht="18.75">
      <c r="A101" s="151" t="s">
        <v>126</v>
      </c>
      <c r="B101" s="291">
        <v>5319</v>
      </c>
      <c r="C101" s="290">
        <v>1826</v>
      </c>
    </row>
    <row r="102" spans="1:3" ht="18.75">
      <c r="A102" s="151" t="s">
        <v>127</v>
      </c>
      <c r="B102" s="291">
        <v>6899</v>
      </c>
      <c r="C102" s="290">
        <v>2232</v>
      </c>
    </row>
    <row r="103" spans="1:3" ht="16.5" thickBot="1"/>
    <row r="104" spans="1:3">
      <c r="A104" s="153"/>
      <c r="B104" s="421" t="s">
        <v>148</v>
      </c>
      <c r="C104" s="421" t="s">
        <v>149</v>
      </c>
    </row>
    <row r="105" spans="1:3" ht="18.75">
      <c r="A105" s="151" t="s">
        <v>8</v>
      </c>
      <c r="B105" s="291">
        <v>5043</v>
      </c>
      <c r="C105" s="290">
        <v>1610</v>
      </c>
    </row>
    <row r="106" spans="1:3" ht="18.75">
      <c r="A106" s="151" t="s">
        <v>122</v>
      </c>
      <c r="B106" s="291">
        <v>5268</v>
      </c>
      <c r="C106" s="290">
        <v>1685</v>
      </c>
    </row>
    <row r="107" spans="1:3" ht="18.75">
      <c r="A107" s="151" t="s">
        <v>123</v>
      </c>
      <c r="B107" s="291">
        <v>5298</v>
      </c>
      <c r="C107" s="290">
        <v>1685</v>
      </c>
    </row>
    <row r="108" spans="1:3" ht="18.75">
      <c r="A108" s="151" t="s">
        <v>124</v>
      </c>
      <c r="B108" s="291">
        <v>5381</v>
      </c>
      <c r="C108" s="290">
        <v>1722</v>
      </c>
    </row>
    <row r="109" spans="1:3" ht="18.75">
      <c r="A109" s="151" t="s">
        <v>125</v>
      </c>
      <c r="B109" s="291">
        <v>5520</v>
      </c>
      <c r="C109" s="290">
        <v>1821</v>
      </c>
    </row>
    <row r="110" spans="1:3" ht="18.75">
      <c r="A110" s="151" t="s">
        <v>126</v>
      </c>
      <c r="B110" s="291">
        <v>5536</v>
      </c>
      <c r="C110" s="290">
        <v>1895</v>
      </c>
    </row>
    <row r="111" spans="1:3" ht="18.75">
      <c r="A111" s="151" t="s">
        <v>127</v>
      </c>
      <c r="B111" s="291">
        <v>7115</v>
      </c>
      <c r="C111" s="290">
        <v>2301</v>
      </c>
    </row>
    <row r="112" spans="1:3" ht="16.5" thickBot="1"/>
    <row r="113" spans="1:3">
      <c r="A113" s="153"/>
      <c r="B113" s="421" t="s">
        <v>150</v>
      </c>
      <c r="C113" s="421" t="s">
        <v>151</v>
      </c>
    </row>
    <row r="114" spans="1:3" ht="18.75">
      <c r="A114" s="151" t="s">
        <v>8</v>
      </c>
      <c r="B114" s="291">
        <v>5270</v>
      </c>
      <c r="C114" s="290">
        <v>1682</v>
      </c>
    </row>
    <row r="115" spans="1:3" ht="18.75">
      <c r="A115" s="151" t="s">
        <v>122</v>
      </c>
      <c r="B115" s="291">
        <v>5495</v>
      </c>
      <c r="C115" s="290">
        <v>1757</v>
      </c>
    </row>
    <row r="116" spans="1:3" ht="18.75">
      <c r="A116" s="151" t="s">
        <v>123</v>
      </c>
      <c r="B116" s="291">
        <v>5525</v>
      </c>
      <c r="C116" s="290">
        <v>1767</v>
      </c>
    </row>
    <row r="117" spans="1:3" ht="18.75">
      <c r="A117" s="151" t="s">
        <v>124</v>
      </c>
      <c r="B117" s="291">
        <v>5608</v>
      </c>
      <c r="C117" s="290">
        <v>1795</v>
      </c>
    </row>
    <row r="118" spans="1:3" ht="18.75">
      <c r="A118" s="151" t="s">
        <v>125</v>
      </c>
      <c r="B118" s="291">
        <v>5747</v>
      </c>
      <c r="C118" s="290">
        <v>1893</v>
      </c>
    </row>
    <row r="119" spans="1:3" ht="18.75">
      <c r="A119" s="151" t="s">
        <v>126</v>
      </c>
      <c r="B119" s="291">
        <v>5763</v>
      </c>
      <c r="C119" s="290">
        <v>1967</v>
      </c>
    </row>
    <row r="120" spans="1:3" ht="18.75">
      <c r="A120" s="151" t="s">
        <v>127</v>
      </c>
      <c r="B120" s="291">
        <v>7342</v>
      </c>
      <c r="C120" s="290">
        <v>2373</v>
      </c>
    </row>
    <row r="121" spans="1:3" ht="16.5" thickBot="1"/>
    <row r="122" spans="1:3">
      <c r="A122" s="153"/>
      <c r="B122" s="421" t="s">
        <v>152</v>
      </c>
      <c r="C122" s="421" t="s">
        <v>153</v>
      </c>
    </row>
    <row r="123" spans="1:3" ht="18.75">
      <c r="A123" s="151" t="s">
        <v>8</v>
      </c>
      <c r="B123" s="291">
        <v>5509</v>
      </c>
      <c r="C123" s="290">
        <v>1758</v>
      </c>
    </row>
    <row r="124" spans="1:3" ht="18.75">
      <c r="A124" s="151" t="s">
        <v>122</v>
      </c>
      <c r="B124" s="291">
        <v>5734</v>
      </c>
      <c r="C124" s="290">
        <v>1833</v>
      </c>
    </row>
    <row r="125" spans="1:3" ht="18.75">
      <c r="A125" s="151" t="s">
        <v>123</v>
      </c>
      <c r="B125" s="291">
        <v>5764</v>
      </c>
      <c r="C125" s="290">
        <v>1843</v>
      </c>
    </row>
    <row r="126" spans="1:3" ht="18.75">
      <c r="A126" s="151" t="s">
        <v>124</v>
      </c>
      <c r="B126" s="291">
        <v>5846</v>
      </c>
      <c r="C126" s="290">
        <v>1870</v>
      </c>
    </row>
    <row r="127" spans="1:3" ht="18.75">
      <c r="A127" s="151" t="s">
        <v>125</v>
      </c>
      <c r="B127" s="291">
        <v>5985</v>
      </c>
      <c r="C127" s="290">
        <v>1969</v>
      </c>
    </row>
    <row r="128" spans="1:3" ht="18.75">
      <c r="A128" s="151" t="s">
        <v>126</v>
      </c>
      <c r="B128" s="291">
        <v>6001</v>
      </c>
      <c r="C128" s="290">
        <v>2043</v>
      </c>
    </row>
    <row r="129" spans="1:3" ht="18.75">
      <c r="A129" s="151" t="s">
        <v>127</v>
      </c>
      <c r="B129" s="291">
        <v>7581</v>
      </c>
      <c r="C129" s="290">
        <v>2448</v>
      </c>
    </row>
    <row r="130" spans="1:3" ht="16.5" thickBot="1"/>
    <row r="131" spans="1:3">
      <c r="A131" s="153"/>
      <c r="B131" s="421" t="s">
        <v>154</v>
      </c>
      <c r="C131" s="421" t="s">
        <v>155</v>
      </c>
    </row>
    <row r="132" spans="1:3" ht="18.75">
      <c r="A132" s="151" t="s">
        <v>8</v>
      </c>
      <c r="B132" s="291">
        <v>5759</v>
      </c>
      <c r="C132" s="290">
        <v>1837</v>
      </c>
    </row>
    <row r="133" spans="1:3" ht="18.75">
      <c r="A133" s="151" t="s">
        <v>122</v>
      </c>
      <c r="B133" s="291">
        <v>5984</v>
      </c>
      <c r="C133" s="290">
        <v>1912</v>
      </c>
    </row>
    <row r="134" spans="1:3" ht="18.75">
      <c r="A134" s="151" t="s">
        <v>123</v>
      </c>
      <c r="B134" s="291">
        <v>6014</v>
      </c>
      <c r="C134" s="290">
        <v>1922</v>
      </c>
    </row>
    <row r="135" spans="1:3" ht="18.75">
      <c r="A135" s="151" t="s">
        <v>124</v>
      </c>
      <c r="B135" s="291">
        <v>6097</v>
      </c>
      <c r="C135" s="290">
        <v>1950</v>
      </c>
    </row>
    <row r="136" spans="1:3" ht="18.75">
      <c r="A136" s="151" t="s">
        <v>125</v>
      </c>
      <c r="B136" s="291">
        <v>6236</v>
      </c>
      <c r="C136" s="290">
        <v>2049</v>
      </c>
    </row>
    <row r="137" spans="1:3" ht="18.75">
      <c r="A137" s="151" t="s">
        <v>126</v>
      </c>
      <c r="B137" s="291">
        <v>6251</v>
      </c>
      <c r="C137" s="290">
        <v>2122</v>
      </c>
    </row>
    <row r="138" spans="1:3" ht="18.75">
      <c r="A138" s="151" t="s">
        <v>127</v>
      </c>
      <c r="B138" s="291">
        <v>7831</v>
      </c>
      <c r="C138" s="290">
        <v>2528</v>
      </c>
    </row>
    <row r="139" spans="1:3" ht="16.5" thickBot="1"/>
    <row r="140" spans="1:3">
      <c r="A140" s="153"/>
      <c r="B140" s="421" t="s">
        <v>202</v>
      </c>
      <c r="C140" s="421" t="s">
        <v>203</v>
      </c>
    </row>
    <row r="141" spans="1:3" ht="18.75">
      <c r="A141" s="151" t="s">
        <v>8</v>
      </c>
      <c r="B141" s="291">
        <v>6022</v>
      </c>
      <c r="C141" s="290">
        <v>1921</v>
      </c>
    </row>
    <row r="142" spans="1:3" ht="18.75">
      <c r="A142" s="151" t="s">
        <v>122</v>
      </c>
      <c r="B142" s="291">
        <v>6247</v>
      </c>
      <c r="C142" s="290">
        <v>1996</v>
      </c>
    </row>
    <row r="143" spans="1:3" ht="18.75">
      <c r="A143" s="151" t="s">
        <v>123</v>
      </c>
      <c r="B143" s="291">
        <v>6277</v>
      </c>
      <c r="C143" s="290">
        <v>2006</v>
      </c>
    </row>
    <row r="144" spans="1:3" ht="18.75">
      <c r="A144" s="151" t="s">
        <v>124</v>
      </c>
      <c r="B144" s="291">
        <v>6359</v>
      </c>
      <c r="C144" s="290">
        <v>2033</v>
      </c>
    </row>
    <row r="145" spans="1:3" ht="18.75">
      <c r="A145" s="151" t="s">
        <v>125</v>
      </c>
      <c r="B145" s="291">
        <v>6498</v>
      </c>
      <c r="C145" s="290">
        <v>2132</v>
      </c>
    </row>
    <row r="146" spans="1:3" ht="18.75">
      <c r="A146" s="151" t="s">
        <v>126</v>
      </c>
      <c r="B146" s="291">
        <v>6514</v>
      </c>
      <c r="C146" s="290">
        <v>2206</v>
      </c>
    </row>
    <row r="147" spans="1:3" ht="18.75">
      <c r="A147" s="151" t="s">
        <v>127</v>
      </c>
      <c r="B147" s="291">
        <v>8094</v>
      </c>
      <c r="C147" s="290">
        <v>2611</v>
      </c>
    </row>
  </sheetData>
  <mergeCells count="2">
    <mergeCell ref="A1:C1"/>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0C0AC86BD637449AE39A2AF2EEFA87" ma:contentTypeVersion="4" ma:contentTypeDescription="Create a new document." ma:contentTypeScope="" ma:versionID="4ae14cdf24707faa0b7a9372b8cf4532">
  <xsd:schema xmlns:xsd="http://www.w3.org/2001/XMLSchema" xmlns:xs="http://www.w3.org/2001/XMLSchema" xmlns:p="http://schemas.microsoft.com/office/2006/metadata/properties" xmlns:ns2="a280293b-0828-400a-8437-26d6969a4736" xmlns:ns3="9752ed3c-c4f3-484d-865d-47aed7c21f2a" targetNamespace="http://schemas.microsoft.com/office/2006/metadata/properties" ma:root="true" ma:fieldsID="98eeadd0d12ddde10955c2540d47e33c" ns2:_="" ns3:_="">
    <xsd:import namespace="a280293b-0828-400a-8437-26d6969a4736"/>
    <xsd:import namespace="9752ed3c-c4f3-484d-865d-47aed7c21f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80293b-0828-400a-8437-26d6969a47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52ed3c-c4f3-484d-865d-47aed7c21f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752ed3c-c4f3-484d-865d-47aed7c21f2a">
      <UserInfo>
        <DisplayName>Lowell, Samantha</DisplayName>
        <AccountId>111</AccountId>
        <AccountType/>
      </UserInfo>
    </SharedWithUsers>
  </documentManagement>
</p:properties>
</file>

<file path=customXml/itemProps1.xml><?xml version="1.0" encoding="utf-8"?>
<ds:datastoreItem xmlns:ds="http://schemas.openxmlformats.org/officeDocument/2006/customXml" ds:itemID="{552BBDEA-6EA6-4E21-99F1-2C4994A37F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80293b-0828-400a-8437-26d6969a4736"/>
    <ds:schemaRef ds:uri="9752ed3c-c4f3-484d-865d-47aed7c21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6E0AE7-E85A-4335-B636-F1BCD4658447}">
  <ds:schemaRefs>
    <ds:schemaRef ds:uri="http://schemas.microsoft.com/sharepoint/v3/contenttype/forms"/>
  </ds:schemaRefs>
</ds:datastoreItem>
</file>

<file path=customXml/itemProps3.xml><?xml version="1.0" encoding="utf-8"?>
<ds:datastoreItem xmlns:ds="http://schemas.openxmlformats.org/officeDocument/2006/customXml" ds:itemID="{ABC1B974-8FBE-4A2D-9487-784623DC4523}">
  <ds:schemaRefs>
    <ds:schemaRef ds:uri="http://purl.org/dc/terms/"/>
    <ds:schemaRef ds:uri="9752ed3c-c4f3-484d-865d-47aed7c21f2a"/>
    <ds:schemaRef ds:uri="http://schemas.microsoft.com/office/2006/documentManagement/types"/>
    <ds:schemaRef ds:uri="a280293b-0828-400a-8437-26d6969a4736"/>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Year 1</vt:lpstr>
      <vt:lpstr>Year 2</vt:lpstr>
      <vt:lpstr>Year 3</vt:lpstr>
      <vt:lpstr>Year 4</vt:lpstr>
      <vt:lpstr>Year 5</vt:lpstr>
      <vt:lpstr>Total</vt:lpstr>
      <vt:lpstr>Travel Worksheet</vt:lpstr>
      <vt:lpstr>Tuition</vt:lpstr>
      <vt:lpstr>Total!Print_Area</vt:lpstr>
      <vt:lpstr>'Travel Worksheet'!Print_Area</vt:lpstr>
      <vt:lpstr>'Year 1'!Print_Area</vt:lpstr>
      <vt:lpstr>'Year 2'!Print_Area</vt:lpstr>
      <vt:lpstr>'Year 3'!Print_Area</vt:lpstr>
      <vt:lpstr>'Year 4'!Print_Area</vt:lpstr>
      <vt:lpstr>'Year 5'!Print_Area</vt:lpstr>
      <vt:lpstr>TuitionRates</vt:lpstr>
    </vt:vector>
  </TitlesOfParts>
  <Manager/>
  <Company>KU Office of Research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Research GO Budget Template</dc:title>
  <dc:subject/>
  <dc:creator>Biles, Nancy A</dc:creator>
  <cp:keywords/>
  <dc:description/>
  <cp:lastModifiedBy>Biles, Nancy A</cp:lastModifiedBy>
  <cp:revision/>
  <dcterms:created xsi:type="dcterms:W3CDTF">1999-05-21T20:41:30Z</dcterms:created>
  <dcterms:modified xsi:type="dcterms:W3CDTF">2022-11-16T15:25:44Z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0x010100B60C0AC86BD637449AE39A2AF2EEFA87</vt:lpwstr>
  </property>
</Properties>
</file>